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PROFORMA  INVOICE" sheetId="1" r:id="rId1"/>
  </sheets>
  <definedNames/>
  <calcPr fullCalcOnLoad="1"/>
</workbook>
</file>

<file path=xl/sharedStrings.xml><?xml version="1.0" encoding="utf-8"?>
<sst xmlns="http://schemas.openxmlformats.org/spreadsheetml/2006/main" count="222" uniqueCount="142">
  <si>
    <t>PROFORMA  INVOICE</t>
  </si>
  <si>
    <t>Invoice No.:</t>
  </si>
  <si>
    <t>Date:</t>
  </si>
  <si>
    <t>April 13th, 2020</t>
  </si>
  <si>
    <t>SHIPPER:</t>
  </si>
  <si>
    <t>CONSIGNEE:</t>
  </si>
  <si>
    <t>Chinaland Solar Energy Co.,Ltd</t>
  </si>
  <si>
    <t>Address: Feidong New City Economic Development Zone, Hefei, Anhui</t>
  </si>
  <si>
    <t>Zip code: 95940-000   TEL: +55(51)9.99936785</t>
  </si>
  <si>
    <t>TEL: +86 551 7758555
Fax: +86 551 7758499</t>
  </si>
  <si>
    <t>ATTN:  Guederson  Andrei Maciel</t>
  </si>
  <si>
    <t>Description</t>
  </si>
  <si>
    <t>Quantity(Unit)</t>
  </si>
  <si>
    <r>
      <t>UNIT PRICE</t>
    </r>
    <r>
      <rPr>
        <sz val="11"/>
        <rFont val="宋体"/>
        <family val="0"/>
      </rPr>
      <t>（</t>
    </r>
    <r>
      <rPr>
        <sz val="11"/>
        <rFont val="Arial"/>
        <family val="2"/>
      </rPr>
      <t>USD/UNIT</t>
    </r>
    <r>
      <rPr>
        <sz val="11"/>
        <rFont val="宋体"/>
        <family val="0"/>
      </rPr>
      <t>）</t>
    </r>
  </si>
  <si>
    <t>AMOUNT
(USD)</t>
  </si>
  <si>
    <t>Quantity</t>
  </si>
  <si>
    <t>Unite price USD</t>
  </si>
  <si>
    <t>PRICE</t>
  </si>
  <si>
    <t>QUANTITY</t>
  </si>
  <si>
    <t>TOTALLY</t>
  </si>
  <si>
    <t>Panels 340W</t>
  </si>
  <si>
    <t>Growatt 2000 -S</t>
  </si>
  <si>
    <t>260.00</t>
  </si>
  <si>
    <t xml:space="preserve">Surt Protector AC </t>
  </si>
  <si>
    <t>Surt Protector AC</t>
  </si>
  <si>
    <t>Surt protector AC</t>
  </si>
  <si>
    <t>Surt Protector DC 500V</t>
  </si>
  <si>
    <t>m Cable Red</t>
  </si>
  <si>
    <t>0.56</t>
  </si>
  <si>
    <t>Conector MC4</t>
  </si>
  <si>
    <t>m Cable Black</t>
  </si>
  <si>
    <t>Growatt 3000-S</t>
  </si>
  <si>
    <t>m Cable 6mm RED</t>
  </si>
  <si>
    <t>m Cable 6mm Black</t>
  </si>
  <si>
    <t>Growatt 30000 TL3-S</t>
  </si>
  <si>
    <t>m Cable 6mm Red</t>
  </si>
  <si>
    <t>Tile Hook</t>
  </si>
  <si>
    <t>Growatt 5500MTL</t>
  </si>
  <si>
    <t>465.00</t>
  </si>
  <si>
    <t>Surt Protector DC</t>
  </si>
  <si>
    <t>FOB Shanghai</t>
  </si>
  <si>
    <t>Freight Charge from Shanghai to Rio Grande</t>
  </si>
  <si>
    <t>Totally for each</t>
  </si>
  <si>
    <t>units</t>
  </si>
  <si>
    <t>Insurance</t>
  </si>
  <si>
    <t>Sunergy</t>
  </si>
  <si>
    <t>Sabrina</t>
  </si>
  <si>
    <r>
      <t>TOTAL</t>
    </r>
    <r>
      <rPr>
        <b/>
        <sz val="12"/>
        <rFont val="宋体"/>
        <family val="0"/>
      </rPr>
      <t>：</t>
    </r>
    <r>
      <rPr>
        <b/>
        <sz val="12"/>
        <rFont val="Arial"/>
        <family val="2"/>
      </rPr>
      <t xml:space="preserve"> (CIF Rio Grande, Brasil)</t>
    </r>
  </si>
  <si>
    <t>Growatt Inverters</t>
  </si>
  <si>
    <t>Growatt</t>
  </si>
  <si>
    <t>William</t>
  </si>
  <si>
    <t>TOTAL AMOUNT: U.S.DOLLAR ONE HUNDRED AND SIXTY THOUSAND FOUR HUNDRED AND THIRTY ONE POINT SEVEN ONLY</t>
  </si>
  <si>
    <t>Surt protector AC 40k - 275V</t>
  </si>
  <si>
    <t>Suntree</t>
  </si>
  <si>
    <t xml:space="preserve">Andy </t>
  </si>
  <si>
    <t>Wechat Id: Mr2610</t>
  </si>
  <si>
    <t xml:space="preserve">Remarks: </t>
  </si>
  <si>
    <t>Surt protector DC 600V 2p</t>
  </si>
  <si>
    <r>
      <rPr>
        <sz val="11"/>
        <color indexed="10"/>
        <rFont val="Arial"/>
        <family val="2"/>
      </rPr>
      <t>480</t>
    </r>
    <r>
      <rPr>
        <sz val="11"/>
        <rFont val="Arial"/>
        <family val="2"/>
      </rPr>
      <t xml:space="preserve"> solar panels 340W</t>
    </r>
  </si>
  <si>
    <t>2. BANK CHARGES: All bank charges outside China will be on the account of the Buyer.</t>
  </si>
  <si>
    <r>
      <rPr>
        <sz val="11"/>
        <color indexed="10"/>
        <rFont val="Arial"/>
        <family val="2"/>
      </rPr>
      <t xml:space="preserve">291 </t>
    </r>
    <r>
      <rPr>
        <sz val="11"/>
        <color indexed="36"/>
        <rFont val="Arial"/>
        <family val="2"/>
      </rPr>
      <t>surt protector DC</t>
    </r>
  </si>
  <si>
    <t>WeChat: yefeng_1179000668</t>
  </si>
  <si>
    <r>
      <rPr>
        <sz val="11"/>
        <color indexed="10"/>
        <rFont val="Arial"/>
        <family val="2"/>
      </rPr>
      <t xml:space="preserve">197 </t>
    </r>
    <r>
      <rPr>
        <sz val="11"/>
        <rFont val="Arial"/>
        <family val="2"/>
      </rPr>
      <t>surt protector AC</t>
    </r>
  </si>
  <si>
    <t xml:space="preserve">Bank  Information: </t>
  </si>
  <si>
    <r>
      <rPr>
        <sz val="11"/>
        <color indexed="10"/>
        <rFont val="Arial"/>
        <family val="2"/>
      </rPr>
      <t>5000</t>
    </r>
    <r>
      <rPr>
        <sz val="11"/>
        <rFont val="Arial"/>
        <family val="2"/>
      </rPr>
      <t xml:space="preserve"> meter cable red</t>
    </r>
  </si>
  <si>
    <t xml:space="preserve">SWIFT/BIC: DHBKHKHH 
Account Number: 79969237209 
Account Name: XT-SOLAR DISTRIBUTION COMPANY 
Bank Name: DBS Bank (Hong Kong) Limited 
Bank Address: 11th Floor, The Center, 99 Queen's Road Central, Central, Hong Kong Country/Region: Hong Kong 
Type of Account: Business Account 
Bank Code: 016 
Branch Code: 478 * If paying from Hong Kong banks                                                                   </t>
  </si>
  <si>
    <r>
      <rPr>
        <sz val="11"/>
        <color indexed="10"/>
        <rFont val="Arial"/>
        <family val="2"/>
      </rPr>
      <t>5000</t>
    </r>
    <r>
      <rPr>
        <sz val="11"/>
        <rFont val="Arial"/>
        <family val="2"/>
      </rPr>
      <t xml:space="preserve"> meter cable black</t>
    </r>
  </si>
  <si>
    <t>Total</t>
  </si>
  <si>
    <r>
      <rPr>
        <sz val="11"/>
        <color indexed="10"/>
        <rFont val="Arial"/>
        <family val="2"/>
      </rPr>
      <t xml:space="preserve">20 </t>
    </r>
    <r>
      <rPr>
        <sz val="11"/>
        <rFont val="Arial"/>
        <family val="2"/>
      </rPr>
      <t>Sofar 7.5 k</t>
    </r>
  </si>
  <si>
    <r>
      <rPr>
        <sz val="11"/>
        <color indexed="10"/>
        <rFont val="Arial"/>
        <family val="2"/>
      </rPr>
      <t xml:space="preserve">2 </t>
    </r>
    <r>
      <rPr>
        <sz val="11"/>
        <rFont val="Arial"/>
        <family val="2"/>
      </rPr>
      <t>sofar 50 k</t>
    </r>
  </si>
  <si>
    <t>Pairs conectors MC4</t>
  </si>
  <si>
    <t>Surt protector DC 600V</t>
  </si>
  <si>
    <t xml:space="preserve">  Solar Cable 4mm Black</t>
  </si>
  <si>
    <t xml:space="preserve">  Solar Cable 4mm Red</t>
  </si>
  <si>
    <t>Solar Cable 4mm2 Black</t>
  </si>
  <si>
    <t xml:space="preserve"> Solar Cable 4mm2 Red</t>
  </si>
  <si>
    <t xml:space="preserve"> Solar Cable 4mm2 Black</t>
  </si>
  <si>
    <t>Structure Aluminium kit</t>
  </si>
  <si>
    <t>Solar Cable 4mm Red</t>
  </si>
  <si>
    <t>Solar Cable 4mm Black</t>
  </si>
  <si>
    <t>Struture Aluminium kit</t>
  </si>
  <si>
    <t>Structure Aluminium tile kit</t>
  </si>
  <si>
    <t>Structure Aluminium Kit Pitched and Flat Roof</t>
  </si>
  <si>
    <t>SUN20200705</t>
  </si>
  <si>
    <t xml:space="preserve">Freight Growatt to Sunergy </t>
  </si>
  <si>
    <t>Freight Suntree to Sunergy</t>
  </si>
  <si>
    <t>Growatt Mic3000TL-X - Grid Monitoring</t>
  </si>
  <si>
    <t>Growatt Min4200TL-X - Grid Monitoring</t>
  </si>
  <si>
    <t>Growatt 6000TL-X Grid Monitoring</t>
  </si>
  <si>
    <t>Growatt 8000MTL - Grid Monitoring</t>
  </si>
  <si>
    <r>
      <t xml:space="preserve">Surt Protector </t>
    </r>
    <r>
      <rPr>
        <sz val="10"/>
        <color indexed="10"/>
        <rFont val="Arial"/>
        <family val="2"/>
      </rPr>
      <t>DC 600V</t>
    </r>
  </si>
  <si>
    <t>Solar Cable 4mm2 Red</t>
  </si>
  <si>
    <t>Solar Cable 4mm2 black</t>
  </si>
  <si>
    <t>Circuit Breaker DC 1000Vdc</t>
  </si>
  <si>
    <t xml:space="preserve"> Freight Yanglin and PT to Sunergy</t>
  </si>
  <si>
    <t>Solar Panels Poly Crystalline 340W
White back and gray AL frame, Plus tolerance, Grade A</t>
  </si>
  <si>
    <t>Panel 340W</t>
  </si>
  <si>
    <t>Propria energia Importação e Exporteção de Tec Ltda.</t>
  </si>
  <si>
    <t>Adress: Rua Nicola Kafer, 714, Barra da Forqueta 
City: Arroio do Meio 
State: Rio Grande do Sul ,Brazil
CNPJ: 37.591.447/0001-92</t>
  </si>
  <si>
    <t>Generator Growatt 3000TL-X  - 1020W</t>
  </si>
  <si>
    <r>
      <t xml:space="preserve">Circuit Breaker </t>
    </r>
    <r>
      <rPr>
        <sz val="10"/>
        <color indexed="10"/>
        <rFont val="Arial"/>
        <family val="2"/>
      </rPr>
      <t>DC 600Vdc</t>
    </r>
  </si>
  <si>
    <t>Surt Protector DC 1000Vdc</t>
  </si>
  <si>
    <t>Generator Growatt 4200TL-X - 1020W</t>
  </si>
  <si>
    <t>Generator Growatt 6000TL-X - 1020W</t>
  </si>
  <si>
    <t>Generator Growatt 25000TL3-X - 3400W</t>
  </si>
  <si>
    <t>Generator Growatt MAC 50000TL3-X LV - 3400W</t>
  </si>
  <si>
    <t>Circuit Breaker DC 600Vdc</t>
  </si>
  <si>
    <t>Growatt 50000TL3-X LV - Grid Monitoring</t>
  </si>
  <si>
    <t>Growatt 25000TL3-X - Grid Monitoring</t>
  </si>
  <si>
    <r>
      <t xml:space="preserve">Surt Protector </t>
    </r>
    <r>
      <rPr>
        <sz val="10"/>
        <color indexed="10"/>
        <rFont val="Arial"/>
        <family val="2"/>
      </rPr>
      <t>DC 1000Vdc</t>
    </r>
  </si>
  <si>
    <t>Solar Panels 340W Polycristaline</t>
  </si>
  <si>
    <t>1. Payment term: 40% deposit to start production, 40% ready, balance 20% BL copy.</t>
  </si>
  <si>
    <t>Growatt 3k</t>
  </si>
  <si>
    <t>Growatt 4k</t>
  </si>
  <si>
    <t>Growatt 6k</t>
  </si>
  <si>
    <t>Growatt 25k</t>
  </si>
  <si>
    <t>Growatt 50k</t>
  </si>
  <si>
    <t>Preço USD</t>
  </si>
  <si>
    <t>Com Frete</t>
  </si>
  <si>
    <t xml:space="preserve">Com Impost </t>
  </si>
  <si>
    <t xml:space="preserve"> R$ </t>
  </si>
  <si>
    <t xml:space="preserve">Taxa Cambio </t>
  </si>
  <si>
    <t>Painel 340W</t>
  </si>
  <si>
    <t>INVERSORES</t>
  </si>
  <si>
    <t>ESTRUTUTRA</t>
  </si>
  <si>
    <t>Perfil aluminio 2,1M</t>
  </si>
  <si>
    <t>Emenda perfil</t>
  </si>
  <si>
    <t>Quantid</t>
  </si>
  <si>
    <t>Grampo lateral</t>
  </si>
  <si>
    <t>Grampo Intermediario</t>
  </si>
  <si>
    <t>Parafuso Principal</t>
  </si>
  <si>
    <t xml:space="preserve">Parafuso T </t>
  </si>
  <si>
    <t>CABOS</t>
  </si>
  <si>
    <t xml:space="preserve">Cabo 4mm Preto </t>
  </si>
  <si>
    <t>Cabo 4mm Vermelho</t>
  </si>
  <si>
    <t xml:space="preserve">PROTEÇÕES </t>
  </si>
  <si>
    <t>Surt protec DC 600V 2p</t>
  </si>
  <si>
    <t>Surt protec AC 40k - 275V</t>
  </si>
  <si>
    <t>Circ Breaker DC1000Vdc</t>
  </si>
  <si>
    <t xml:space="preserve">Total </t>
  </si>
  <si>
    <t xml:space="preserve">Sem imp </t>
  </si>
  <si>
    <t>total em USD</t>
  </si>
</sst>
</file>

<file path=xl/styles.xml><?xml version="1.0" encoding="utf-8"?>
<styleSheet xmlns="http://schemas.openxmlformats.org/spreadsheetml/2006/main">
  <numFmts count="3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￥&quot;#,##0;&quot;￥&quot;\-#,##0"/>
    <numFmt numFmtId="171" formatCode="&quot;￥&quot;#,##0;[Red]&quot;￥&quot;\-#,##0"/>
    <numFmt numFmtId="172" formatCode="&quot;￥&quot;#,##0.00;&quot;￥&quot;\-#,##0.00"/>
    <numFmt numFmtId="173" formatCode="&quot;￥&quot;#,##0.00;[Red]&quot;￥&quot;\-#,##0.00"/>
    <numFmt numFmtId="174" formatCode="_ &quot;￥&quot;* #,##0_ ;_ &quot;￥&quot;* \-#,##0_ ;_ &quot;￥&quot;* &quot;-&quot;_ ;_ @_ "/>
    <numFmt numFmtId="175" formatCode="_ * #,##0_ ;_ * \-#,##0_ ;_ * &quot;-&quot;_ ;_ @_ "/>
    <numFmt numFmtId="176" formatCode="_ &quot;￥&quot;* #,##0.00_ ;_ &quot;￥&quot;* \-#,##0.00_ ;_ &quot;￥&quot;* &quot;-&quot;??_ ;_ @_ "/>
    <numFmt numFmtId="177" formatCode="_ * #,##0.00_ ;_ * \-#,##0.00_ ;_ 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 &quot;￥&quot;* #,##0.00_ ;_ &quot;￥&quot;* \-#,##0.00_ ;_ &quot;￥&quot;* \-??_ ;_ @_ "/>
    <numFmt numFmtId="183" formatCode="_ &quot;￥&quot;* #,##0_ ;_ &quot;￥&quot;* \-#,##0_ ;_ &quot;￥&quot;* \-_ ;_ @_ "/>
    <numFmt numFmtId="184" formatCode="0_);[Red]\(0\)"/>
    <numFmt numFmtId="185" formatCode="0.000_);[Red]\(0.000\)"/>
    <numFmt numFmtId="186" formatCode="0.00_ "/>
    <numFmt numFmtId="187" formatCode="#,##0.0_ "/>
    <numFmt numFmtId="188" formatCode="&quot;R$&quot;#,##0.00"/>
    <numFmt numFmtId="189" formatCode="&quot;Sim&quot;;&quot;Sim&quot;;&quot;Não&quot;"/>
    <numFmt numFmtId="190" formatCode="&quot;Verdadeiro&quot;;&quot;Verdadeiro&quot;;&quot;Falso&quot;"/>
    <numFmt numFmtId="191" formatCode="&quot;Ativado&quot;;&quot;Ativado&quot;;&quot;Desativado&quot;"/>
    <numFmt numFmtId="192" formatCode="[$€-2]\ #,##0.00_);[Red]\([$€-2]\ #,##0.00\)"/>
    <numFmt numFmtId="193" formatCode="0.00;[Red]0.00"/>
  </numFmts>
  <fonts count="68">
    <font>
      <sz val="12"/>
      <name val="宋体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Arial"/>
      <family val="2"/>
    </font>
    <font>
      <sz val="11"/>
      <color indexed="36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8"/>
      <color indexed="54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b/>
      <sz val="11"/>
      <color indexed="8"/>
      <name val="Calibri"/>
      <family val="0"/>
    </font>
    <font>
      <sz val="11"/>
      <color indexed="8"/>
      <name val="Arial"/>
      <family val="2"/>
    </font>
    <font>
      <sz val="11"/>
      <color indexed="53"/>
      <name val="Arial"/>
      <family val="2"/>
    </font>
    <font>
      <sz val="11"/>
      <color indexed="57"/>
      <name val="Arial"/>
      <family val="2"/>
    </font>
    <font>
      <sz val="11"/>
      <color indexed="3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宋体"/>
      <family val="0"/>
    </font>
    <font>
      <sz val="11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rgb="FF3F3F3F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1"/>
      <color rgb="FF7030A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5" tint="-0.24997000396251678"/>
      <name val="Arial"/>
      <family val="2"/>
    </font>
    <font>
      <sz val="11"/>
      <color theme="9" tint="-0.4999699890613556"/>
      <name val="Arial"/>
      <family val="2"/>
    </font>
    <font>
      <sz val="11"/>
      <color rgb="FF0070C0"/>
      <name val="Arial"/>
      <family val="2"/>
    </font>
    <font>
      <b/>
      <sz val="10"/>
      <color rgb="FFFF0000"/>
      <name val="Arial"/>
      <family val="2"/>
    </font>
    <font>
      <sz val="11"/>
      <color theme="9" tint="0.39998000860214233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1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7" fontId="0" fillId="0" borderId="0" applyFont="0" applyFill="0" applyBorder="0" applyAlignment="0" applyProtection="0"/>
    <xf numFmtId="0" fontId="10" fillId="0" borderId="0">
      <alignment vertical="center"/>
      <protection/>
    </xf>
  </cellStyleXfs>
  <cellXfs count="1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5" fontId="2" fillId="0" borderId="0" xfId="0" applyNumberFormat="1" applyFont="1" applyFill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82" fontId="2" fillId="0" borderId="0" xfId="46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86" fontId="5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59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59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2" fontId="61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2" fontId="62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2" fontId="63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58" fillId="0" borderId="0" xfId="0" applyNumberFormat="1" applyFont="1" applyAlignment="1">
      <alignment vertical="center"/>
    </xf>
    <xf numFmtId="2" fontId="5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2" fontId="64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63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 wrapText="1"/>
    </xf>
    <xf numFmtId="2" fontId="65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186" fontId="59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4" fontId="2" fillId="0" borderId="13" xfId="0" applyNumberFormat="1" applyFont="1" applyFill="1" applyBorder="1" applyAlignment="1">
      <alignment horizontal="center" vertical="center" wrapText="1"/>
    </xf>
    <xf numFmtId="185" fontId="2" fillId="0" borderId="14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86" fontId="59" fillId="0" borderId="11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186" fontId="66" fillId="0" borderId="11" xfId="0" applyNumberFormat="1" applyFont="1" applyBorder="1" applyAlignment="1">
      <alignment horizontal="center" vertical="center"/>
    </xf>
    <xf numFmtId="187" fontId="66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6" xfId="0" applyNumberFormat="1" applyFont="1" applyFill="1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 vertical="center" wrapText="1"/>
    </xf>
    <xf numFmtId="186" fontId="59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5" fontId="2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185" fontId="2" fillId="0" borderId="16" xfId="0" applyNumberFormat="1" applyFont="1" applyFill="1" applyBorder="1" applyAlignment="1">
      <alignment horizontal="center" vertical="center"/>
    </xf>
    <xf numFmtId="182" fontId="2" fillId="0" borderId="18" xfId="46" applyFont="1" applyBorder="1" applyAlignment="1">
      <alignment horizontal="left" vertical="center" wrapText="1"/>
    </xf>
    <xf numFmtId="182" fontId="2" fillId="0" borderId="19" xfId="46" applyFont="1" applyBorder="1" applyAlignment="1">
      <alignment horizontal="left" vertical="center" wrapText="1"/>
    </xf>
    <xf numFmtId="182" fontId="2" fillId="0" borderId="20" xfId="46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6" fontId="59" fillId="0" borderId="10" xfId="0" applyNumberFormat="1" applyFont="1" applyFill="1" applyBorder="1" applyAlignment="1">
      <alignment horizontal="center" vertical="center"/>
    </xf>
    <xf numFmtId="186" fontId="59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9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center" vertical="center"/>
    </xf>
    <xf numFmtId="193" fontId="0" fillId="0" borderId="0" xfId="0" applyNumberForma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2" fontId="13" fillId="0" borderId="0" xfId="0" applyNumberFormat="1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2" fontId="67" fillId="0" borderId="0" xfId="0" applyNumberFormat="1" applyFont="1" applyAlignment="1">
      <alignment horizontal="left" vertical="center"/>
    </xf>
    <xf numFmtId="0" fontId="40" fillId="0" borderId="0" xfId="0" applyFont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2" fontId="0" fillId="7" borderId="0" xfId="0" applyNumberFormat="1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67" fillId="7" borderId="0" xfId="0" applyFont="1" applyFill="1" applyAlignment="1">
      <alignment horizontal="left" vertical="center"/>
    </xf>
    <xf numFmtId="2" fontId="67" fillId="7" borderId="0" xfId="0" applyNumberFormat="1" applyFont="1" applyFill="1" applyAlignment="1">
      <alignment horizontal="left" vertical="center"/>
    </xf>
    <xf numFmtId="193" fontId="0" fillId="7" borderId="0" xfId="0" applyNumberFormat="1" applyFill="1" applyAlignment="1">
      <alignment horizontal="left" vertical="center"/>
    </xf>
    <xf numFmtId="0" fontId="40" fillId="7" borderId="0" xfId="0" applyFont="1" applyFill="1" applyAlignment="1">
      <alignment vertical="center"/>
    </xf>
    <xf numFmtId="0" fontId="13" fillId="7" borderId="0" xfId="0" applyFont="1" applyFill="1" applyBorder="1" applyAlignment="1">
      <alignment vertical="center"/>
    </xf>
    <xf numFmtId="0" fontId="13" fillId="7" borderId="0" xfId="0" applyFont="1" applyFill="1" applyAlignment="1">
      <alignment vertical="center"/>
    </xf>
    <xf numFmtId="0" fontId="13" fillId="7" borderId="0" xfId="0" applyFont="1" applyFill="1" applyAlignment="1">
      <alignment horizontal="left" vertical="center"/>
    </xf>
    <xf numFmtId="2" fontId="13" fillId="7" borderId="0" xfId="0" applyNumberFormat="1" applyFont="1" applyFill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常规_PROFORMA  INVOICE_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showGridLines="0" tabSelected="1" zoomScalePageLayoutView="0" workbookViewId="0" topLeftCell="A80">
      <selection activeCell="N94" sqref="N94"/>
    </sheetView>
  </sheetViews>
  <sheetFormatPr defaultColWidth="9.00390625" defaultRowHeight="14.25"/>
  <cols>
    <col min="1" max="1" width="9.25390625" style="47" customWidth="1"/>
    <col min="2" max="2" width="22.125" style="0" customWidth="1"/>
    <col min="3" max="3" width="15.125" style="0" customWidth="1"/>
    <col min="4" max="4" width="10.00390625" style="0" customWidth="1"/>
    <col min="5" max="5" width="15.375" style="0" customWidth="1"/>
    <col min="6" max="6" width="18.50390625" style="0" customWidth="1"/>
    <col min="7" max="7" width="11.25390625" style="0" customWidth="1"/>
    <col min="8" max="8" width="14.75390625" style="0" hidden="1" customWidth="1"/>
    <col min="9" max="9" width="21.75390625" style="0" hidden="1" customWidth="1"/>
    <col min="10" max="10" width="14.625" style="0" hidden="1" customWidth="1"/>
    <col min="11" max="11" width="9.00390625" style="0" hidden="1" customWidth="1"/>
    <col min="12" max="12" width="2.125" style="0" customWidth="1"/>
    <col min="13" max="13" width="6.625" style="0" customWidth="1"/>
    <col min="14" max="14" width="30.25390625" style="0" customWidth="1"/>
    <col min="15" max="15" width="11.00390625" style="0" customWidth="1"/>
    <col min="16" max="16" width="9.75390625" style="0" customWidth="1"/>
    <col min="17" max="17" width="10.25390625" style="0" customWidth="1"/>
    <col min="19" max="19" width="10.25390625" style="0" customWidth="1"/>
    <col min="21" max="21" width="9.875" style="0" customWidth="1"/>
  </cols>
  <sheetData>
    <row r="1" spans="1:7" s="1" customFormat="1" ht="33" customHeight="1">
      <c r="A1" s="90" t="s">
        <v>0</v>
      </c>
      <c r="B1" s="91"/>
      <c r="C1" s="91"/>
      <c r="D1" s="91"/>
      <c r="E1" s="91"/>
      <c r="F1" s="91"/>
      <c r="G1" s="91"/>
    </row>
    <row r="2" spans="1:7" s="1" customFormat="1" ht="18.75" customHeight="1">
      <c r="A2" s="48"/>
      <c r="B2" s="49"/>
      <c r="C2" s="3"/>
      <c r="D2" s="3"/>
      <c r="E2" s="4" t="s">
        <v>1</v>
      </c>
      <c r="F2" s="5" t="s">
        <v>83</v>
      </c>
      <c r="G2" s="3"/>
    </row>
    <row r="3" spans="1:7" s="1" customFormat="1" ht="15">
      <c r="A3" s="48"/>
      <c r="B3" s="48"/>
      <c r="C3" s="6"/>
      <c r="D3" s="6"/>
      <c r="E3" s="7" t="s">
        <v>2</v>
      </c>
      <c r="F3" s="8" t="s">
        <v>3</v>
      </c>
      <c r="G3" s="6"/>
    </row>
    <row r="4" spans="1:7" s="1" customFormat="1" ht="21.75" customHeight="1">
      <c r="A4" s="95" t="s">
        <v>4</v>
      </c>
      <c r="B4" s="96"/>
      <c r="C4" s="97"/>
      <c r="D4" s="9"/>
      <c r="E4" s="107" t="s">
        <v>5</v>
      </c>
      <c r="F4" s="108"/>
      <c r="G4" s="109"/>
    </row>
    <row r="5" spans="1:7" s="1" customFormat="1" ht="25.5" customHeight="1">
      <c r="A5" s="98" t="s">
        <v>6</v>
      </c>
      <c r="B5" s="99"/>
      <c r="C5" s="100"/>
      <c r="D5" s="10"/>
      <c r="E5" s="110" t="s">
        <v>97</v>
      </c>
      <c r="F5" s="111"/>
      <c r="G5" s="112"/>
    </row>
    <row r="6" spans="1:7" s="1" customFormat="1" ht="57.75" customHeight="1">
      <c r="A6" s="101" t="s">
        <v>7</v>
      </c>
      <c r="B6" s="102"/>
      <c r="C6" s="103"/>
      <c r="D6" s="11"/>
      <c r="E6" s="110" t="s">
        <v>98</v>
      </c>
      <c r="F6" s="113"/>
      <c r="G6" s="114"/>
    </row>
    <row r="7" spans="1:7" s="1" customFormat="1" ht="27" customHeight="1">
      <c r="A7" s="104"/>
      <c r="B7" s="105"/>
      <c r="C7" s="106"/>
      <c r="D7" s="10"/>
      <c r="E7" s="110" t="s">
        <v>8</v>
      </c>
      <c r="F7" s="113"/>
      <c r="G7" s="114"/>
    </row>
    <row r="8" spans="1:7" s="1" customFormat="1" ht="28.5" customHeight="1">
      <c r="A8" s="117" t="s">
        <v>9</v>
      </c>
      <c r="B8" s="118"/>
      <c r="C8" s="119"/>
      <c r="D8" s="12"/>
      <c r="E8" s="92" t="s">
        <v>10</v>
      </c>
      <c r="F8" s="93"/>
      <c r="G8" s="94"/>
    </row>
    <row r="9" spans="1:7" s="1" customFormat="1" ht="14.25">
      <c r="A9" s="50"/>
      <c r="B9" s="51"/>
      <c r="C9" s="51"/>
      <c r="D9" s="6"/>
      <c r="F9" s="6"/>
      <c r="G9" s="6"/>
    </row>
    <row r="10" spans="1:7" s="1" customFormat="1" ht="43.5" customHeight="1">
      <c r="A10" s="123" t="s">
        <v>11</v>
      </c>
      <c r="B10" s="123"/>
      <c r="C10" s="123"/>
      <c r="D10" s="123"/>
      <c r="E10" s="13" t="s">
        <v>12</v>
      </c>
      <c r="F10" s="14" t="s">
        <v>13</v>
      </c>
      <c r="G10" s="14" t="s">
        <v>14</v>
      </c>
    </row>
    <row r="11" spans="1:17" s="1" customFormat="1" ht="21" customHeight="1">
      <c r="A11" s="120" t="s">
        <v>99</v>
      </c>
      <c r="B11" s="121"/>
      <c r="C11" s="121"/>
      <c r="D11" s="121"/>
      <c r="E11" s="121"/>
      <c r="F11" s="121"/>
      <c r="G11" s="122"/>
      <c r="H11" s="15" t="s">
        <v>15</v>
      </c>
      <c r="I11" s="15"/>
      <c r="J11" s="22" t="s">
        <v>16</v>
      </c>
      <c r="N11" s="2"/>
      <c r="O11" s="23" t="s">
        <v>17</v>
      </c>
      <c r="P11" s="23" t="s">
        <v>18</v>
      </c>
      <c r="Q11" s="23" t="s">
        <v>19</v>
      </c>
    </row>
    <row r="12" spans="1:17" s="1" customFormat="1" ht="34.5" customHeight="1">
      <c r="A12" s="44">
        <v>3</v>
      </c>
      <c r="B12" s="74" t="s">
        <v>95</v>
      </c>
      <c r="C12" s="74"/>
      <c r="D12" s="74"/>
      <c r="E12" s="80">
        <v>10</v>
      </c>
      <c r="F12" s="115">
        <f>(0.19*340*3)+320+(2*2)+(1*10.2)+(30*0.39)+(30*0.39)+(30*0.55)+(3*17.87)</f>
        <v>621.5100000000001</v>
      </c>
      <c r="G12" s="124">
        <f>E12*F12</f>
        <v>6215.100000000001</v>
      </c>
      <c r="H12" s="16">
        <v>46</v>
      </c>
      <c r="I12" s="1" t="s">
        <v>20</v>
      </c>
      <c r="J12" s="24"/>
      <c r="N12" s="2" t="s">
        <v>96</v>
      </c>
      <c r="O12" s="25">
        <f>(0.19*340)</f>
        <v>64.6</v>
      </c>
      <c r="P12" s="26">
        <f>A12*E12</f>
        <v>30</v>
      </c>
      <c r="Q12" s="27">
        <f aca="true" t="shared" si="0" ref="Q12:Q19">O12*P12</f>
        <v>1937.9999999999998</v>
      </c>
    </row>
    <row r="13" spans="1:17" s="1" customFormat="1" ht="19.5" customHeight="1">
      <c r="A13" s="44">
        <v>1</v>
      </c>
      <c r="B13" s="74" t="s">
        <v>86</v>
      </c>
      <c r="C13" s="74"/>
      <c r="D13" s="74"/>
      <c r="E13" s="81"/>
      <c r="F13" s="116"/>
      <c r="G13" s="125"/>
      <c r="H13" s="16">
        <v>23</v>
      </c>
      <c r="I13" s="1" t="s">
        <v>21</v>
      </c>
      <c r="J13" s="18" t="s">
        <v>22</v>
      </c>
      <c r="N13" s="2" t="s">
        <v>86</v>
      </c>
      <c r="O13" s="25">
        <v>320</v>
      </c>
      <c r="P13" s="26">
        <f>A13*E12</f>
        <v>10</v>
      </c>
      <c r="Q13" s="27">
        <f t="shared" si="0"/>
        <v>3200</v>
      </c>
    </row>
    <row r="14" spans="1:17" s="1" customFormat="1" ht="19.5" customHeight="1">
      <c r="A14" s="44">
        <v>2</v>
      </c>
      <c r="B14" s="74" t="s">
        <v>23</v>
      </c>
      <c r="C14" s="74"/>
      <c r="D14" s="74"/>
      <c r="E14" s="81"/>
      <c r="F14" s="116"/>
      <c r="G14" s="125"/>
      <c r="H14" s="16">
        <v>23</v>
      </c>
      <c r="I14" s="1" t="s">
        <v>24</v>
      </c>
      <c r="J14" s="28">
        <v>2</v>
      </c>
      <c r="N14" s="2" t="s">
        <v>25</v>
      </c>
      <c r="O14" s="25">
        <v>2</v>
      </c>
      <c r="P14" s="26">
        <f>A14*E12</f>
        <v>20</v>
      </c>
      <c r="Q14" s="27">
        <f t="shared" si="0"/>
        <v>40</v>
      </c>
    </row>
    <row r="15" spans="1:17" s="1" customFormat="1" ht="19.5" customHeight="1">
      <c r="A15" s="44">
        <v>1</v>
      </c>
      <c r="B15" s="74" t="s">
        <v>90</v>
      </c>
      <c r="C15" s="74"/>
      <c r="D15" s="74"/>
      <c r="E15" s="81"/>
      <c r="F15" s="116"/>
      <c r="G15" s="125"/>
      <c r="H15" s="16">
        <v>23</v>
      </c>
      <c r="I15" s="17" t="s">
        <v>26</v>
      </c>
      <c r="J15" s="24">
        <v>10.2</v>
      </c>
      <c r="N15" s="2" t="s">
        <v>71</v>
      </c>
      <c r="O15" s="25">
        <v>10.2</v>
      </c>
      <c r="P15" s="26">
        <f>A15*E12</f>
        <v>10</v>
      </c>
      <c r="Q15" s="27">
        <f t="shared" si="0"/>
        <v>102</v>
      </c>
    </row>
    <row r="16" spans="1:17" s="1" customFormat="1" ht="19.5" customHeight="1">
      <c r="A16" s="44">
        <v>30</v>
      </c>
      <c r="B16" s="74" t="s">
        <v>75</v>
      </c>
      <c r="C16" s="74"/>
      <c r="D16" s="74"/>
      <c r="E16" s="81"/>
      <c r="F16" s="116"/>
      <c r="G16" s="125"/>
      <c r="H16" s="16">
        <v>575</v>
      </c>
      <c r="I16" s="18" t="s">
        <v>27</v>
      </c>
      <c r="J16" s="18" t="s">
        <v>28</v>
      </c>
      <c r="N16" s="2" t="s">
        <v>91</v>
      </c>
      <c r="O16" s="25">
        <v>0.39</v>
      </c>
      <c r="P16" s="26">
        <f>A16*E12</f>
        <v>300</v>
      </c>
      <c r="Q16" s="27">
        <f t="shared" si="0"/>
        <v>117</v>
      </c>
    </row>
    <row r="17" spans="1:17" s="1" customFormat="1" ht="19.5" customHeight="1">
      <c r="A17" s="44">
        <v>30</v>
      </c>
      <c r="B17" s="84" t="s">
        <v>76</v>
      </c>
      <c r="C17" s="73"/>
      <c r="D17" s="85"/>
      <c r="E17" s="81"/>
      <c r="F17" s="116"/>
      <c r="G17" s="125"/>
      <c r="H17" s="16"/>
      <c r="I17" s="18"/>
      <c r="J17" s="18"/>
      <c r="N17" s="2" t="s">
        <v>74</v>
      </c>
      <c r="O17" s="25">
        <v>0.39</v>
      </c>
      <c r="P17" s="26">
        <f>A17*E12</f>
        <v>300</v>
      </c>
      <c r="Q17" s="27">
        <f t="shared" si="0"/>
        <v>117</v>
      </c>
    </row>
    <row r="18" spans="1:17" s="1" customFormat="1" ht="19.5" customHeight="1">
      <c r="A18" s="44">
        <v>30</v>
      </c>
      <c r="B18" s="84" t="s">
        <v>70</v>
      </c>
      <c r="C18" s="73"/>
      <c r="D18" s="85"/>
      <c r="E18" s="81"/>
      <c r="F18" s="116"/>
      <c r="G18" s="125"/>
      <c r="H18" s="16"/>
      <c r="I18" s="18"/>
      <c r="J18" s="18"/>
      <c r="N18" s="2" t="s">
        <v>29</v>
      </c>
      <c r="O18" s="25">
        <v>0.55</v>
      </c>
      <c r="P18" s="26">
        <f>A18*E12</f>
        <v>300</v>
      </c>
      <c r="Q18" s="27">
        <f t="shared" si="0"/>
        <v>165</v>
      </c>
    </row>
    <row r="19" spans="1:19" s="1" customFormat="1" ht="19.5" customHeight="1">
      <c r="A19" s="44">
        <v>3</v>
      </c>
      <c r="B19" s="74" t="s">
        <v>77</v>
      </c>
      <c r="C19" s="74"/>
      <c r="D19" s="74"/>
      <c r="E19" s="81"/>
      <c r="F19" s="116"/>
      <c r="G19" s="125"/>
      <c r="H19" s="16">
        <v>575</v>
      </c>
      <c r="I19" s="1" t="s">
        <v>30</v>
      </c>
      <c r="J19" s="18" t="s">
        <v>28</v>
      </c>
      <c r="N19" s="2" t="s">
        <v>80</v>
      </c>
      <c r="O19" s="25">
        <v>17.87</v>
      </c>
      <c r="P19" s="26">
        <f>A19*E12</f>
        <v>30</v>
      </c>
      <c r="Q19" s="27">
        <f t="shared" si="0"/>
        <v>536.1</v>
      </c>
      <c r="S19" s="40">
        <f>Q19+Q16+Q15+Q14+Q13+Q12+Q17+Q18</f>
        <v>6215.099999999999</v>
      </c>
    </row>
    <row r="20" spans="1:17" s="1" customFormat="1" ht="21" customHeight="1">
      <c r="A20" s="87" t="s">
        <v>102</v>
      </c>
      <c r="B20" s="88"/>
      <c r="C20" s="88"/>
      <c r="D20" s="88"/>
      <c r="E20" s="88"/>
      <c r="F20" s="88"/>
      <c r="G20" s="89"/>
      <c r="H20" s="15" t="s">
        <v>15</v>
      </c>
      <c r="I20" s="15"/>
      <c r="J20" s="22" t="s">
        <v>16</v>
      </c>
      <c r="P20" s="29"/>
      <c r="Q20" s="27"/>
    </row>
    <row r="21" spans="1:17" s="1" customFormat="1" ht="43.5" customHeight="1">
      <c r="A21" s="44">
        <v>3</v>
      </c>
      <c r="B21" s="74" t="s">
        <v>95</v>
      </c>
      <c r="C21" s="74"/>
      <c r="D21" s="74"/>
      <c r="E21" s="82">
        <v>10</v>
      </c>
      <c r="F21" s="86">
        <f>(0.19*340*3)+435+(2*2)+(2*10.2)+(20*0.39)+(20*0.39)+(3*17.87)</f>
        <v>722.4099999999999</v>
      </c>
      <c r="G21" s="83">
        <f>E21*F21</f>
        <v>7224.0999999999985</v>
      </c>
      <c r="H21" s="16">
        <v>80</v>
      </c>
      <c r="I21" s="1" t="s">
        <v>20</v>
      </c>
      <c r="J21" s="24">
        <v>74.46</v>
      </c>
      <c r="N21" s="2" t="s">
        <v>96</v>
      </c>
      <c r="O21" s="25">
        <f>(0.19*340)</f>
        <v>64.6</v>
      </c>
      <c r="P21" s="26">
        <f>A21*E21</f>
        <v>30</v>
      </c>
      <c r="Q21" s="27">
        <f aca="true" t="shared" si="1" ref="Q21:Q27">O21*P21</f>
        <v>1937.9999999999998</v>
      </c>
    </row>
    <row r="22" spans="1:17" s="1" customFormat="1" ht="19.5" customHeight="1">
      <c r="A22" s="44">
        <v>1</v>
      </c>
      <c r="B22" s="74" t="s">
        <v>87</v>
      </c>
      <c r="C22" s="74"/>
      <c r="D22" s="74"/>
      <c r="E22" s="82"/>
      <c r="F22" s="86"/>
      <c r="G22" s="83"/>
      <c r="H22" s="16">
        <v>40</v>
      </c>
      <c r="I22" s="1" t="s">
        <v>31</v>
      </c>
      <c r="J22" s="28">
        <v>320</v>
      </c>
      <c r="N22" s="2" t="s">
        <v>87</v>
      </c>
      <c r="O22" s="25">
        <v>435</v>
      </c>
      <c r="P22" s="26">
        <f>A22*E21</f>
        <v>10</v>
      </c>
      <c r="Q22" s="27">
        <f t="shared" si="1"/>
        <v>4350</v>
      </c>
    </row>
    <row r="23" spans="1:17" s="1" customFormat="1" ht="19.5" customHeight="1">
      <c r="A23" s="44">
        <v>2</v>
      </c>
      <c r="B23" s="84" t="s">
        <v>24</v>
      </c>
      <c r="C23" s="73"/>
      <c r="D23" s="85"/>
      <c r="E23" s="82"/>
      <c r="F23" s="86"/>
      <c r="G23" s="83"/>
      <c r="H23" s="16">
        <v>40</v>
      </c>
      <c r="I23" s="1" t="s">
        <v>23</v>
      </c>
      <c r="J23" s="28">
        <v>2</v>
      </c>
      <c r="N23" s="2" t="s">
        <v>25</v>
      </c>
      <c r="O23" s="25">
        <v>2</v>
      </c>
      <c r="P23" s="26">
        <f>A23*E21</f>
        <v>20</v>
      </c>
      <c r="Q23" s="27">
        <f t="shared" si="1"/>
        <v>40</v>
      </c>
    </row>
    <row r="24" spans="1:17" s="1" customFormat="1" ht="19.5" customHeight="1">
      <c r="A24" s="44">
        <v>2</v>
      </c>
      <c r="B24" s="74" t="s">
        <v>90</v>
      </c>
      <c r="C24" s="74"/>
      <c r="D24" s="74"/>
      <c r="E24" s="82"/>
      <c r="F24" s="86"/>
      <c r="G24" s="83"/>
      <c r="H24" s="16">
        <v>40</v>
      </c>
      <c r="I24" s="17" t="s">
        <v>26</v>
      </c>
      <c r="J24" s="24">
        <v>10.2</v>
      </c>
      <c r="N24" s="2" t="s">
        <v>71</v>
      </c>
      <c r="O24" s="25">
        <v>10.2</v>
      </c>
      <c r="P24" s="26">
        <f>A24*E21</f>
        <v>20</v>
      </c>
      <c r="Q24" s="27">
        <f t="shared" si="1"/>
        <v>204</v>
      </c>
    </row>
    <row r="25" spans="1:17" s="1" customFormat="1" ht="19.5" customHeight="1">
      <c r="A25" s="44">
        <v>20</v>
      </c>
      <c r="B25" s="74" t="s">
        <v>75</v>
      </c>
      <c r="C25" s="74"/>
      <c r="D25" s="74"/>
      <c r="E25" s="82"/>
      <c r="F25" s="86"/>
      <c r="G25" s="83"/>
      <c r="H25" s="16">
        <v>1000</v>
      </c>
      <c r="I25" s="18" t="s">
        <v>32</v>
      </c>
      <c r="J25" s="24" t="s">
        <v>28</v>
      </c>
      <c r="N25" s="2" t="s">
        <v>91</v>
      </c>
      <c r="O25" s="25">
        <v>0.39</v>
      </c>
      <c r="P25" s="26">
        <f>A25*E21</f>
        <v>200</v>
      </c>
      <c r="Q25" s="27">
        <f t="shared" si="1"/>
        <v>78</v>
      </c>
    </row>
    <row r="26" spans="1:17" s="1" customFormat="1" ht="19.5" customHeight="1">
      <c r="A26" s="44">
        <v>20</v>
      </c>
      <c r="B26" s="84" t="s">
        <v>74</v>
      </c>
      <c r="C26" s="73"/>
      <c r="D26" s="85"/>
      <c r="E26" s="82"/>
      <c r="F26" s="86"/>
      <c r="G26" s="83"/>
      <c r="H26" s="16"/>
      <c r="I26" s="18"/>
      <c r="J26" s="24"/>
      <c r="N26" s="2" t="s">
        <v>74</v>
      </c>
      <c r="O26" s="25">
        <v>0.39</v>
      </c>
      <c r="P26" s="26">
        <f>A26*E21</f>
        <v>200</v>
      </c>
      <c r="Q26" s="27">
        <f t="shared" si="1"/>
        <v>78</v>
      </c>
    </row>
    <row r="27" spans="1:19" s="1" customFormat="1" ht="19.5" customHeight="1">
      <c r="A27" s="44">
        <v>3</v>
      </c>
      <c r="B27" s="84" t="s">
        <v>81</v>
      </c>
      <c r="C27" s="73"/>
      <c r="D27" s="85"/>
      <c r="E27" s="82"/>
      <c r="F27" s="86"/>
      <c r="G27" s="83"/>
      <c r="H27" s="16">
        <v>1000</v>
      </c>
      <c r="I27" s="1" t="s">
        <v>33</v>
      </c>
      <c r="J27" s="24">
        <v>0.56</v>
      </c>
      <c r="N27" s="2" t="s">
        <v>80</v>
      </c>
      <c r="O27" s="25">
        <v>17.87</v>
      </c>
      <c r="P27" s="26">
        <f>A27*E21</f>
        <v>30</v>
      </c>
      <c r="Q27" s="27">
        <f t="shared" si="1"/>
        <v>536.1</v>
      </c>
      <c r="S27" s="40">
        <f>Q27+Q25+Q24+Q23+Q22+Q21+Q26</f>
        <v>7224.1</v>
      </c>
    </row>
    <row r="28" spans="1:17" s="1" customFormat="1" ht="21" customHeight="1">
      <c r="A28" s="87" t="s">
        <v>103</v>
      </c>
      <c r="B28" s="88"/>
      <c r="C28" s="88"/>
      <c r="D28" s="88"/>
      <c r="E28" s="88"/>
      <c r="F28" s="88"/>
      <c r="G28" s="89"/>
      <c r="H28" s="15" t="s">
        <v>15</v>
      </c>
      <c r="I28" s="15"/>
      <c r="J28" s="22" t="s">
        <v>16</v>
      </c>
      <c r="P28" s="29"/>
      <c r="Q28" s="27"/>
    </row>
    <row r="29" spans="1:17" s="1" customFormat="1" ht="51" customHeight="1">
      <c r="A29" s="44">
        <v>3</v>
      </c>
      <c r="B29" s="74" t="s">
        <v>95</v>
      </c>
      <c r="C29" s="74"/>
      <c r="D29" s="74"/>
      <c r="E29" s="82">
        <v>20</v>
      </c>
      <c r="F29" s="86">
        <f>(0.19*340*3)+465+2*2+(10.2*2)+(20*0.39)+(20*0.39)+(3*17.87)</f>
        <v>752.4099999999999</v>
      </c>
      <c r="G29" s="83">
        <f>E29*F29</f>
        <v>15048.199999999997</v>
      </c>
      <c r="H29" s="16">
        <v>108</v>
      </c>
      <c r="I29" s="1" t="s">
        <v>20</v>
      </c>
      <c r="J29" s="24">
        <v>74.46</v>
      </c>
      <c r="N29" s="2" t="s">
        <v>96</v>
      </c>
      <c r="O29" s="25">
        <f>(0.19*340)</f>
        <v>64.6</v>
      </c>
      <c r="P29" s="26">
        <f>A29*E29</f>
        <v>60</v>
      </c>
      <c r="Q29" s="27">
        <f aca="true" t="shared" si="2" ref="Q29:Q34">O29*P29</f>
        <v>3875.9999999999995</v>
      </c>
    </row>
    <row r="30" spans="1:17" s="1" customFormat="1" ht="19.5" customHeight="1">
      <c r="A30" s="44">
        <v>1</v>
      </c>
      <c r="B30" s="74" t="s">
        <v>88</v>
      </c>
      <c r="C30" s="74"/>
      <c r="D30" s="74"/>
      <c r="E30" s="82"/>
      <c r="F30" s="86"/>
      <c r="G30" s="83"/>
      <c r="H30" s="16">
        <v>36</v>
      </c>
      <c r="I30" s="1" t="s">
        <v>34</v>
      </c>
      <c r="J30" s="28">
        <v>375</v>
      </c>
      <c r="N30" s="2" t="s">
        <v>88</v>
      </c>
      <c r="O30" s="25">
        <v>465</v>
      </c>
      <c r="P30" s="26">
        <f>A30*E29</f>
        <v>20</v>
      </c>
      <c r="Q30" s="27">
        <f t="shared" si="2"/>
        <v>9300</v>
      </c>
    </row>
    <row r="31" spans="1:17" s="1" customFormat="1" ht="19.5" customHeight="1">
      <c r="A31" s="44">
        <v>2</v>
      </c>
      <c r="B31" s="74" t="s">
        <v>23</v>
      </c>
      <c r="C31" s="74"/>
      <c r="D31" s="74"/>
      <c r="E31" s="82"/>
      <c r="F31" s="86"/>
      <c r="G31" s="83"/>
      <c r="H31" s="16">
        <v>36</v>
      </c>
      <c r="I31" s="19" t="s">
        <v>24</v>
      </c>
      <c r="J31" s="30">
        <v>2</v>
      </c>
      <c r="N31" s="2" t="s">
        <v>25</v>
      </c>
      <c r="O31" s="25">
        <v>2</v>
      </c>
      <c r="P31" s="26">
        <f>A31*E29</f>
        <v>40</v>
      </c>
      <c r="Q31" s="27">
        <f>O31*P31</f>
        <v>80</v>
      </c>
    </row>
    <row r="32" spans="1:17" s="1" customFormat="1" ht="19.5" customHeight="1">
      <c r="A32" s="44">
        <v>2</v>
      </c>
      <c r="B32" s="74" t="s">
        <v>100</v>
      </c>
      <c r="C32" s="74"/>
      <c r="D32" s="74"/>
      <c r="E32" s="82"/>
      <c r="F32" s="86"/>
      <c r="G32" s="83"/>
      <c r="H32" s="16">
        <v>72</v>
      </c>
      <c r="I32" s="17" t="s">
        <v>26</v>
      </c>
      <c r="J32" s="31">
        <v>10.2</v>
      </c>
      <c r="N32" s="2" t="s">
        <v>106</v>
      </c>
      <c r="O32" s="25">
        <v>10.2</v>
      </c>
      <c r="P32" s="26">
        <f>A32*E29</f>
        <v>40</v>
      </c>
      <c r="Q32" s="27">
        <f t="shared" si="2"/>
        <v>408</v>
      </c>
    </row>
    <row r="33" spans="1:17" s="1" customFormat="1" ht="19.5" customHeight="1">
      <c r="A33" s="44">
        <v>20</v>
      </c>
      <c r="B33" s="74" t="s">
        <v>72</v>
      </c>
      <c r="C33" s="74"/>
      <c r="D33" s="74"/>
      <c r="E33" s="82"/>
      <c r="F33" s="86"/>
      <c r="G33" s="83"/>
      <c r="H33" s="16">
        <v>900</v>
      </c>
      <c r="I33" s="1" t="s">
        <v>33</v>
      </c>
      <c r="J33" s="1" t="s">
        <v>28</v>
      </c>
      <c r="N33" s="2" t="s">
        <v>91</v>
      </c>
      <c r="O33" s="25">
        <v>0.39</v>
      </c>
      <c r="P33" s="26">
        <f>A33*E29</f>
        <v>400</v>
      </c>
      <c r="Q33" s="27">
        <f t="shared" si="2"/>
        <v>156</v>
      </c>
    </row>
    <row r="34" spans="1:19" s="1" customFormat="1" ht="19.5" customHeight="1">
      <c r="A34" s="44">
        <v>20</v>
      </c>
      <c r="B34" s="84" t="s">
        <v>73</v>
      </c>
      <c r="C34" s="73"/>
      <c r="D34" s="85"/>
      <c r="E34" s="82"/>
      <c r="F34" s="86"/>
      <c r="G34" s="83"/>
      <c r="H34" s="16">
        <v>900</v>
      </c>
      <c r="I34" s="18" t="s">
        <v>35</v>
      </c>
      <c r="J34" s="1" t="s">
        <v>28</v>
      </c>
      <c r="N34" s="2" t="s">
        <v>74</v>
      </c>
      <c r="O34" s="25">
        <v>0.39</v>
      </c>
      <c r="P34" s="26">
        <f>A34*E29</f>
        <v>400</v>
      </c>
      <c r="Q34" s="27">
        <f t="shared" si="2"/>
        <v>156</v>
      </c>
      <c r="S34" s="40"/>
    </row>
    <row r="35" spans="1:19" s="1" customFormat="1" ht="19.5" customHeight="1">
      <c r="A35" s="44">
        <v>3</v>
      </c>
      <c r="B35" s="74" t="s">
        <v>77</v>
      </c>
      <c r="C35" s="74"/>
      <c r="D35" s="74"/>
      <c r="E35" s="82"/>
      <c r="F35" s="86"/>
      <c r="G35" s="83"/>
      <c r="H35" s="16">
        <v>288</v>
      </c>
      <c r="I35" s="1" t="s">
        <v>36</v>
      </c>
      <c r="J35" s="28">
        <v>2.5</v>
      </c>
      <c r="N35" s="2" t="s">
        <v>80</v>
      </c>
      <c r="O35" s="2">
        <v>17.87</v>
      </c>
      <c r="P35" s="2">
        <f>A35*E29</f>
        <v>60</v>
      </c>
      <c r="Q35" s="52">
        <f>O35*P35</f>
        <v>1072.2</v>
      </c>
      <c r="S35" s="40">
        <f>Q29+Q30+Q31+Q32+Q33+Q34+Q35</f>
        <v>15048.2</v>
      </c>
    </row>
    <row r="36" spans="1:17" s="1" customFormat="1" ht="21" customHeight="1">
      <c r="A36" s="87" t="s">
        <v>104</v>
      </c>
      <c r="B36" s="88"/>
      <c r="C36" s="88"/>
      <c r="D36" s="88"/>
      <c r="E36" s="88"/>
      <c r="F36" s="88"/>
      <c r="G36" s="89"/>
      <c r="H36" s="15" t="s">
        <v>15</v>
      </c>
      <c r="I36" s="15"/>
      <c r="J36" s="22" t="s">
        <v>16</v>
      </c>
      <c r="Q36" s="27"/>
    </row>
    <row r="37" spans="1:17" s="1" customFormat="1" ht="40.5" customHeight="1">
      <c r="A37" s="44">
        <v>7</v>
      </c>
      <c r="B37" s="74" t="s">
        <v>95</v>
      </c>
      <c r="C37" s="74"/>
      <c r="D37" s="74"/>
      <c r="E37" s="82">
        <v>4</v>
      </c>
      <c r="F37" s="86">
        <f>(0.19*340*7)+1375+(2*2)+(14.2*2)+(225*0.39)+(225*0.39)+(7*17.87)+30*0.55</f>
        <v>2176.69</v>
      </c>
      <c r="G37" s="83">
        <f>E37*F37</f>
        <v>8706.76</v>
      </c>
      <c r="H37" s="16">
        <v>144</v>
      </c>
      <c r="I37" s="1" t="s">
        <v>20</v>
      </c>
      <c r="J37" s="31">
        <v>74.46</v>
      </c>
      <c r="N37" s="2" t="s">
        <v>96</v>
      </c>
      <c r="O37" s="25">
        <f>(0.19*340)</f>
        <v>64.6</v>
      </c>
      <c r="P37" s="26">
        <f>A37*E37</f>
        <v>28</v>
      </c>
      <c r="Q37" s="27">
        <f aca="true" t="shared" si="3" ref="Q37:Q44">O37*P37</f>
        <v>1808.7999999999997</v>
      </c>
    </row>
    <row r="38" spans="1:17" s="1" customFormat="1" ht="19.5" customHeight="1">
      <c r="A38" s="44">
        <v>1</v>
      </c>
      <c r="B38" s="74" t="s">
        <v>89</v>
      </c>
      <c r="C38" s="74"/>
      <c r="D38" s="74"/>
      <c r="E38" s="82"/>
      <c r="F38" s="86"/>
      <c r="G38" s="83"/>
      <c r="H38" s="16">
        <v>48</v>
      </c>
      <c r="I38" s="1" t="s">
        <v>37</v>
      </c>
      <c r="J38" s="18" t="s">
        <v>38</v>
      </c>
      <c r="N38" s="2" t="s">
        <v>108</v>
      </c>
      <c r="O38" s="25">
        <v>1375</v>
      </c>
      <c r="P38" s="26">
        <f>A38*E37</f>
        <v>4</v>
      </c>
      <c r="Q38" s="27">
        <f t="shared" si="3"/>
        <v>5500</v>
      </c>
    </row>
    <row r="39" spans="1:17" s="1" customFormat="1" ht="19.5" customHeight="1">
      <c r="A39" s="44">
        <v>2</v>
      </c>
      <c r="B39" s="84" t="s">
        <v>24</v>
      </c>
      <c r="C39" s="73"/>
      <c r="D39" s="85"/>
      <c r="E39" s="82"/>
      <c r="F39" s="86"/>
      <c r="G39" s="83"/>
      <c r="H39" s="16">
        <v>48</v>
      </c>
      <c r="I39" s="1" t="s">
        <v>24</v>
      </c>
      <c r="J39" s="28">
        <v>2</v>
      </c>
      <c r="N39" s="2" t="s">
        <v>25</v>
      </c>
      <c r="O39" s="25">
        <v>2</v>
      </c>
      <c r="P39" s="26">
        <f>A39*E37</f>
        <v>8</v>
      </c>
      <c r="Q39" s="27">
        <f t="shared" si="3"/>
        <v>16</v>
      </c>
    </row>
    <row r="40" spans="1:17" s="1" customFormat="1" ht="19.5" customHeight="1">
      <c r="A40" s="44">
        <v>2</v>
      </c>
      <c r="B40" s="74" t="s">
        <v>109</v>
      </c>
      <c r="C40" s="74"/>
      <c r="D40" s="74"/>
      <c r="E40" s="82"/>
      <c r="F40" s="86"/>
      <c r="G40" s="83"/>
      <c r="H40" s="16">
        <v>96</v>
      </c>
      <c r="I40" s="17" t="s">
        <v>39</v>
      </c>
      <c r="J40" s="30">
        <v>10.2</v>
      </c>
      <c r="N40" s="2" t="s">
        <v>101</v>
      </c>
      <c r="O40" s="25">
        <v>14.2</v>
      </c>
      <c r="P40" s="26">
        <f>A40*E37</f>
        <v>8</v>
      </c>
      <c r="Q40" s="27">
        <f t="shared" si="3"/>
        <v>113.6</v>
      </c>
    </row>
    <row r="41" spans="1:17" s="1" customFormat="1" ht="19.5" customHeight="1">
      <c r="A41" s="44">
        <v>225</v>
      </c>
      <c r="B41" s="74" t="s">
        <v>78</v>
      </c>
      <c r="C41" s="74"/>
      <c r="D41" s="74"/>
      <c r="E41" s="82"/>
      <c r="F41" s="86"/>
      <c r="G41" s="83"/>
      <c r="H41" s="16">
        <v>1200</v>
      </c>
      <c r="I41" s="18" t="s">
        <v>35</v>
      </c>
      <c r="J41" s="1" t="s">
        <v>28</v>
      </c>
      <c r="N41" s="2" t="s">
        <v>75</v>
      </c>
      <c r="O41" s="25">
        <v>0.39</v>
      </c>
      <c r="P41" s="26">
        <f>A41*E37</f>
        <v>900</v>
      </c>
      <c r="Q41" s="27">
        <f t="shared" si="3"/>
        <v>351</v>
      </c>
    </row>
    <row r="42" spans="1:17" s="1" customFormat="1" ht="19.5" customHeight="1">
      <c r="A42" s="44">
        <v>225</v>
      </c>
      <c r="B42" s="84" t="s">
        <v>79</v>
      </c>
      <c r="C42" s="73"/>
      <c r="D42" s="85"/>
      <c r="E42" s="82"/>
      <c r="F42" s="86"/>
      <c r="G42" s="83"/>
      <c r="H42" s="16"/>
      <c r="I42" s="18"/>
      <c r="N42" s="2" t="s">
        <v>76</v>
      </c>
      <c r="O42" s="25">
        <v>0.39</v>
      </c>
      <c r="P42" s="26">
        <f>A42*E37</f>
        <v>900</v>
      </c>
      <c r="Q42" s="27">
        <f t="shared" si="3"/>
        <v>351</v>
      </c>
    </row>
    <row r="43" spans="1:17" s="1" customFormat="1" ht="19.5" customHeight="1">
      <c r="A43" s="44">
        <v>30</v>
      </c>
      <c r="B43" s="84" t="s">
        <v>70</v>
      </c>
      <c r="C43" s="73"/>
      <c r="D43" s="85"/>
      <c r="E43" s="82"/>
      <c r="F43" s="86"/>
      <c r="G43" s="83"/>
      <c r="H43" s="16"/>
      <c r="I43" s="18"/>
      <c r="N43" s="2" t="s">
        <v>70</v>
      </c>
      <c r="O43" s="25">
        <v>0.55</v>
      </c>
      <c r="P43" s="26">
        <f>A43*E37</f>
        <v>120</v>
      </c>
      <c r="Q43" s="27">
        <f t="shared" si="3"/>
        <v>66</v>
      </c>
    </row>
    <row r="44" spans="1:19" s="1" customFormat="1" ht="19.5" customHeight="1">
      <c r="A44" s="44">
        <v>7</v>
      </c>
      <c r="B44" s="74" t="s">
        <v>77</v>
      </c>
      <c r="C44" s="74"/>
      <c r="D44" s="74"/>
      <c r="E44" s="82"/>
      <c r="F44" s="86"/>
      <c r="G44" s="83"/>
      <c r="H44" s="16">
        <v>1200</v>
      </c>
      <c r="I44" s="1" t="s">
        <v>33</v>
      </c>
      <c r="J44" s="1" t="s">
        <v>28</v>
      </c>
      <c r="N44" s="2" t="s">
        <v>77</v>
      </c>
      <c r="O44" s="25">
        <v>17.87</v>
      </c>
      <c r="P44" s="26">
        <f>A44*E37</f>
        <v>28</v>
      </c>
      <c r="Q44" s="27">
        <f t="shared" si="3"/>
        <v>500.36</v>
      </c>
      <c r="S44" s="40">
        <f>Q44+Q41+Q40+Q39+Q38+Q37+Q42+Q43</f>
        <v>8706.76</v>
      </c>
    </row>
    <row r="45" spans="1:19" s="1" customFormat="1" ht="19.5" customHeight="1">
      <c r="A45" s="87" t="s">
        <v>105</v>
      </c>
      <c r="B45" s="88"/>
      <c r="C45" s="88"/>
      <c r="D45" s="88"/>
      <c r="E45" s="88"/>
      <c r="F45" s="88"/>
      <c r="G45" s="89"/>
      <c r="H45" s="16"/>
      <c r="N45" s="2"/>
      <c r="O45" s="25"/>
      <c r="P45" s="26"/>
      <c r="Q45" s="27"/>
      <c r="S45" s="40"/>
    </row>
    <row r="46" spans="1:17" s="1" customFormat="1" ht="40.5" customHeight="1">
      <c r="A46" s="44">
        <v>8</v>
      </c>
      <c r="B46" s="74" t="s">
        <v>95</v>
      </c>
      <c r="C46" s="74"/>
      <c r="D46" s="74"/>
      <c r="E46" s="82">
        <v>4</v>
      </c>
      <c r="F46" s="86">
        <f>(0.19*340*8)+2325+2*2+(14.2*2)+(800*0.39)+(800*0.39)+(8*17.87)+30*0.55</f>
        <v>3657.6600000000003</v>
      </c>
      <c r="G46" s="83">
        <f>E46*F46</f>
        <v>14630.640000000001</v>
      </c>
      <c r="H46" s="2"/>
      <c r="I46" s="1" t="s">
        <v>58</v>
      </c>
      <c r="N46" s="2" t="s">
        <v>96</v>
      </c>
      <c r="O46" s="25">
        <f>(0.19*340)</f>
        <v>64.6</v>
      </c>
      <c r="P46" s="26">
        <f>A46*E46</f>
        <v>32</v>
      </c>
      <c r="Q46" s="27">
        <f aca="true" t="shared" si="4" ref="Q46:Q53">O46*P46</f>
        <v>2067.2</v>
      </c>
    </row>
    <row r="47" spans="1:17" s="1" customFormat="1" ht="21.75" customHeight="1">
      <c r="A47" s="44">
        <v>1</v>
      </c>
      <c r="B47" s="74" t="s">
        <v>89</v>
      </c>
      <c r="C47" s="74"/>
      <c r="D47" s="74"/>
      <c r="E47" s="82"/>
      <c r="F47" s="86"/>
      <c r="G47" s="83"/>
      <c r="H47" s="2"/>
      <c r="I47" s="1" t="s">
        <v>60</v>
      </c>
      <c r="N47" s="2" t="s">
        <v>107</v>
      </c>
      <c r="O47" s="25">
        <v>2325</v>
      </c>
      <c r="P47" s="26">
        <f>A47*E46</f>
        <v>4</v>
      </c>
      <c r="Q47" s="27">
        <f t="shared" si="4"/>
        <v>9300</v>
      </c>
    </row>
    <row r="48" spans="1:17" s="1" customFormat="1" ht="21.75" customHeight="1">
      <c r="A48" s="44">
        <v>2</v>
      </c>
      <c r="B48" s="84" t="s">
        <v>24</v>
      </c>
      <c r="C48" s="73"/>
      <c r="D48" s="85"/>
      <c r="E48" s="82"/>
      <c r="F48" s="86"/>
      <c r="G48" s="83"/>
      <c r="H48" s="2"/>
      <c r="N48" s="2" t="s">
        <v>25</v>
      </c>
      <c r="O48" s="25">
        <v>2</v>
      </c>
      <c r="P48" s="26">
        <f>A48*E46</f>
        <v>8</v>
      </c>
      <c r="Q48" s="27">
        <f t="shared" si="4"/>
        <v>16</v>
      </c>
    </row>
    <row r="49" spans="1:17" s="1" customFormat="1" ht="21.75" customHeight="1">
      <c r="A49" s="44">
        <v>2</v>
      </c>
      <c r="B49" s="74" t="s">
        <v>101</v>
      </c>
      <c r="C49" s="74"/>
      <c r="D49" s="74"/>
      <c r="E49" s="82"/>
      <c r="F49" s="86"/>
      <c r="G49" s="83"/>
      <c r="H49" s="2"/>
      <c r="N49" s="2" t="s">
        <v>101</v>
      </c>
      <c r="O49" s="25">
        <v>14.2</v>
      </c>
      <c r="P49" s="26">
        <f>A49*E46</f>
        <v>8</v>
      </c>
      <c r="Q49" s="27">
        <f t="shared" si="4"/>
        <v>113.6</v>
      </c>
    </row>
    <row r="50" spans="1:17" s="1" customFormat="1" ht="19.5" customHeight="1">
      <c r="A50" s="44">
        <v>800</v>
      </c>
      <c r="B50" s="74" t="s">
        <v>78</v>
      </c>
      <c r="C50" s="74"/>
      <c r="D50" s="74"/>
      <c r="E50" s="82"/>
      <c r="F50" s="86"/>
      <c r="G50" s="83"/>
      <c r="H50" s="2"/>
      <c r="I50" s="1" t="s">
        <v>62</v>
      </c>
      <c r="N50" s="2" t="s">
        <v>75</v>
      </c>
      <c r="O50" s="25">
        <v>0.39</v>
      </c>
      <c r="P50" s="26">
        <f>A50*E46</f>
        <v>3200</v>
      </c>
      <c r="Q50" s="27">
        <f t="shared" si="4"/>
        <v>1248</v>
      </c>
    </row>
    <row r="51" spans="1:17" s="1" customFormat="1" ht="18" customHeight="1">
      <c r="A51" s="44">
        <v>800</v>
      </c>
      <c r="B51" s="84" t="s">
        <v>79</v>
      </c>
      <c r="C51" s="73"/>
      <c r="D51" s="85"/>
      <c r="E51" s="82"/>
      <c r="F51" s="86"/>
      <c r="G51" s="83"/>
      <c r="H51" s="2"/>
      <c r="I51" s="1" t="s">
        <v>64</v>
      </c>
      <c r="N51" s="2" t="s">
        <v>76</v>
      </c>
      <c r="O51" s="25">
        <v>0.39</v>
      </c>
      <c r="P51" s="26">
        <f>A51*E46</f>
        <v>3200</v>
      </c>
      <c r="Q51" s="27">
        <f t="shared" si="4"/>
        <v>1248</v>
      </c>
    </row>
    <row r="52" spans="1:19" s="2" customFormat="1" ht="16.5" customHeight="1">
      <c r="A52" s="44">
        <v>30</v>
      </c>
      <c r="B52" s="84" t="s">
        <v>70</v>
      </c>
      <c r="C52" s="73"/>
      <c r="D52" s="85"/>
      <c r="E52" s="82"/>
      <c r="F52" s="86"/>
      <c r="G52" s="83"/>
      <c r="H52"/>
      <c r="I52" s="1" t="s">
        <v>66</v>
      </c>
      <c r="J52" s="41"/>
      <c r="M52" s="1"/>
      <c r="N52" s="2" t="s">
        <v>70</v>
      </c>
      <c r="O52" s="25">
        <v>0.55</v>
      </c>
      <c r="P52" s="26">
        <f>A52*E46</f>
        <v>120</v>
      </c>
      <c r="Q52" s="27">
        <f t="shared" si="4"/>
        <v>66</v>
      </c>
      <c r="R52" s="1"/>
      <c r="S52" s="1"/>
    </row>
    <row r="53" spans="1:19" s="2" customFormat="1" ht="30" customHeight="1">
      <c r="A53" s="44">
        <v>8</v>
      </c>
      <c r="B53" s="74" t="s">
        <v>77</v>
      </c>
      <c r="C53" s="74"/>
      <c r="D53" s="74"/>
      <c r="E53" s="82"/>
      <c r="F53" s="86"/>
      <c r="G53" s="83"/>
      <c r="H53"/>
      <c r="I53" s="1" t="s">
        <v>68</v>
      </c>
      <c r="M53" s="1"/>
      <c r="N53" s="2" t="s">
        <v>77</v>
      </c>
      <c r="O53" s="25">
        <v>17.87</v>
      </c>
      <c r="P53" s="26">
        <f>A53*E46</f>
        <v>32</v>
      </c>
      <c r="Q53" s="27">
        <f t="shared" si="4"/>
        <v>571.84</v>
      </c>
      <c r="R53" s="1"/>
      <c r="S53" s="40">
        <f>Q53+Q50+Q49+Q48+Q47+Q46+Q51+Q52</f>
        <v>14630.64</v>
      </c>
    </row>
    <row r="54" spans="1:19" s="2" customFormat="1" ht="30" customHeight="1">
      <c r="A54" s="60"/>
      <c r="B54" s="58"/>
      <c r="C54" s="58"/>
      <c r="D54" s="58"/>
      <c r="E54" s="61"/>
      <c r="F54" s="62"/>
      <c r="G54" s="67"/>
      <c r="H54"/>
      <c r="I54" s="1"/>
      <c r="M54" s="1"/>
      <c r="O54" s="25"/>
      <c r="P54" s="26"/>
      <c r="Q54" s="27"/>
      <c r="R54" s="1"/>
      <c r="S54" s="40"/>
    </row>
    <row r="55" spans="1:19" s="2" customFormat="1" ht="30" customHeight="1">
      <c r="A55" s="60">
        <v>240</v>
      </c>
      <c r="B55" s="74" t="s">
        <v>110</v>
      </c>
      <c r="C55" s="74"/>
      <c r="D55" s="74"/>
      <c r="E55" s="61"/>
      <c r="F55" s="62">
        <v>64.6</v>
      </c>
      <c r="G55" s="67">
        <f>F55*A55</f>
        <v>15503.999999999998</v>
      </c>
      <c r="H55"/>
      <c r="I55" s="1"/>
      <c r="M55" s="1"/>
      <c r="O55" s="25"/>
      <c r="P55" s="26"/>
      <c r="Q55" s="27"/>
      <c r="R55" s="1"/>
      <c r="S55" s="40">
        <v>15504</v>
      </c>
    </row>
    <row r="56" spans="1:19" s="2" customFormat="1" ht="30" customHeight="1">
      <c r="A56" s="60"/>
      <c r="B56" s="73"/>
      <c r="C56" s="73"/>
      <c r="D56" s="73"/>
      <c r="E56" s="61"/>
      <c r="F56" s="62"/>
      <c r="G56" s="59"/>
      <c r="H56"/>
      <c r="I56" s="1"/>
      <c r="M56" s="1"/>
      <c r="N56" s="1"/>
      <c r="O56" s="1"/>
      <c r="P56" s="1"/>
      <c r="Q56" s="1"/>
      <c r="R56" s="1" t="s">
        <v>67</v>
      </c>
      <c r="S56" s="38">
        <f>S53+S44+S35+S27+S19+S55</f>
        <v>67328.8</v>
      </c>
    </row>
    <row r="57" spans="1:19" ht="15.75">
      <c r="A57" s="77" t="s">
        <v>40</v>
      </c>
      <c r="B57" s="78"/>
      <c r="C57" s="78"/>
      <c r="D57" s="78"/>
      <c r="E57" s="78"/>
      <c r="F57" s="79"/>
      <c r="G57" s="69">
        <f>+G37+G29+G21+G12+G46+G55</f>
        <v>67328.79999999999</v>
      </c>
      <c r="I57" s="1" t="s">
        <v>69</v>
      </c>
      <c r="J57" s="2"/>
      <c r="M57" s="1"/>
      <c r="N57" s="1"/>
      <c r="O57" s="1"/>
      <c r="P57" s="1"/>
      <c r="Q57" s="1"/>
      <c r="R57" s="1"/>
      <c r="S57" s="1"/>
    </row>
    <row r="58" spans="1:19" ht="15.75">
      <c r="A58" s="77" t="s">
        <v>84</v>
      </c>
      <c r="B58" s="78"/>
      <c r="C58" s="78"/>
      <c r="D58" s="78"/>
      <c r="E58" s="78"/>
      <c r="F58" s="79"/>
      <c r="G58" s="20">
        <v>300</v>
      </c>
      <c r="M58" s="1"/>
      <c r="N58" s="1"/>
      <c r="O58" s="1"/>
      <c r="P58" s="1"/>
      <c r="Q58" s="1"/>
      <c r="R58" s="1"/>
      <c r="S58" s="1"/>
    </row>
    <row r="59" spans="1:19" ht="15.75">
      <c r="A59" s="77" t="s">
        <v>85</v>
      </c>
      <c r="B59" s="78"/>
      <c r="C59" s="78"/>
      <c r="D59" s="78"/>
      <c r="E59" s="78"/>
      <c r="F59" s="79"/>
      <c r="G59" s="20">
        <v>70</v>
      </c>
      <c r="M59" s="1"/>
      <c r="N59" s="1"/>
      <c r="O59" s="1"/>
      <c r="P59" s="1"/>
      <c r="Q59" s="1"/>
      <c r="R59" s="1"/>
      <c r="S59" s="1"/>
    </row>
    <row r="60" spans="1:19" ht="15.75">
      <c r="A60" s="77" t="s">
        <v>94</v>
      </c>
      <c r="B60" s="78"/>
      <c r="C60" s="78"/>
      <c r="D60" s="78"/>
      <c r="E60" s="78"/>
      <c r="F60" s="79"/>
      <c r="G60" s="20">
        <v>210</v>
      </c>
      <c r="M60" s="1"/>
      <c r="N60" s="1"/>
      <c r="O60" s="1"/>
      <c r="P60" s="1"/>
      <c r="Q60" s="1"/>
      <c r="R60" s="1"/>
      <c r="S60" s="1"/>
    </row>
    <row r="61" spans="1:19" ht="15.75">
      <c r="A61" s="77" t="s">
        <v>41</v>
      </c>
      <c r="B61" s="78"/>
      <c r="C61" s="78"/>
      <c r="D61" s="78"/>
      <c r="E61" s="78"/>
      <c r="F61" s="79"/>
      <c r="G61" s="20">
        <v>0</v>
      </c>
      <c r="M61" s="1"/>
      <c r="N61" s="1"/>
      <c r="O61" s="1"/>
      <c r="P61" s="1"/>
      <c r="Q61" s="1"/>
      <c r="R61" s="1"/>
      <c r="S61" s="1"/>
    </row>
    <row r="62" spans="1:19" ht="15.75">
      <c r="A62" s="77" t="s">
        <v>44</v>
      </c>
      <c r="B62" s="78"/>
      <c r="C62" s="78"/>
      <c r="D62" s="78"/>
      <c r="E62" s="78"/>
      <c r="F62" s="79"/>
      <c r="G62" s="20">
        <v>0</v>
      </c>
      <c r="M62" s="2"/>
      <c r="N62" s="2"/>
      <c r="O62" s="2"/>
      <c r="P62" s="2"/>
      <c r="Q62" s="2"/>
      <c r="R62" s="2"/>
      <c r="S62" s="2"/>
    </row>
    <row r="63" spans="1:19" ht="17.25" customHeight="1">
      <c r="A63" s="45"/>
      <c r="B63" s="63"/>
      <c r="C63" s="63"/>
      <c r="D63" s="63"/>
      <c r="E63" s="63"/>
      <c r="F63" s="64"/>
      <c r="G63" s="70">
        <f>SUM(G57:G62)</f>
        <v>67908.79999999999</v>
      </c>
      <c r="M63" s="2"/>
      <c r="N63" s="2"/>
      <c r="O63" s="2"/>
      <c r="P63" s="2"/>
      <c r="Q63" s="2"/>
      <c r="R63" s="2"/>
      <c r="S63" s="2"/>
    </row>
    <row r="64" spans="1:19" ht="47.25" customHeight="1">
      <c r="A64" s="71" t="s">
        <v>47</v>
      </c>
      <c r="B64" s="71"/>
      <c r="C64" s="71"/>
      <c r="D64" s="71"/>
      <c r="E64" s="71"/>
      <c r="F64" s="71"/>
      <c r="G64" s="68"/>
      <c r="M64" s="2"/>
      <c r="N64" s="2"/>
      <c r="O64" s="2"/>
      <c r="P64" s="2"/>
      <c r="Q64" s="2"/>
      <c r="R64" s="2"/>
      <c r="S64" s="2"/>
    </row>
    <row r="65" spans="1:7" ht="46.5" customHeight="1">
      <c r="A65" s="46"/>
      <c r="B65" s="75" t="s">
        <v>51</v>
      </c>
      <c r="C65" s="75"/>
      <c r="D65" s="75"/>
      <c r="E65" s="75"/>
      <c r="F65" s="55"/>
      <c r="G65" s="55"/>
    </row>
    <row r="66" spans="2:22" ht="15" customHeight="1">
      <c r="B66" s="55"/>
      <c r="C66" s="55"/>
      <c r="D66" s="55"/>
      <c r="E66" s="21"/>
      <c r="F66" s="21"/>
      <c r="G66" s="21"/>
      <c r="T66" s="1"/>
      <c r="U66" s="1"/>
      <c r="V66" s="1"/>
    </row>
    <row r="67" spans="2:22" ht="14.25">
      <c r="B67" s="21"/>
      <c r="C67" s="21"/>
      <c r="D67" s="21"/>
      <c r="E67" s="21"/>
      <c r="F67" s="21"/>
      <c r="G67" s="21"/>
      <c r="T67" s="1" t="s">
        <v>46</v>
      </c>
      <c r="U67" s="1"/>
      <c r="V67" s="1"/>
    </row>
    <row r="68" spans="2:22" ht="14.25" customHeight="1">
      <c r="B68" s="21" t="s">
        <v>56</v>
      </c>
      <c r="C68" s="21"/>
      <c r="D68" s="21"/>
      <c r="E68" s="65"/>
      <c r="F68" s="65"/>
      <c r="G68" s="65"/>
      <c r="T68" s="1" t="s">
        <v>50</v>
      </c>
      <c r="U68" s="1"/>
      <c r="V68" s="1"/>
    </row>
    <row r="69" spans="2:22" ht="36.75" customHeight="1">
      <c r="B69" s="72" t="s">
        <v>111</v>
      </c>
      <c r="C69" s="72"/>
      <c r="D69" s="72"/>
      <c r="E69" s="72"/>
      <c r="F69" s="72"/>
      <c r="G69" s="21"/>
      <c r="T69" s="36" t="s">
        <v>54</v>
      </c>
      <c r="U69" s="1" t="s">
        <v>55</v>
      </c>
      <c r="V69" s="1"/>
    </row>
    <row r="70" spans="2:22" ht="14.25">
      <c r="B70" s="21" t="s">
        <v>59</v>
      </c>
      <c r="C70" s="21"/>
      <c r="D70" s="21"/>
      <c r="E70" s="21"/>
      <c r="F70" s="21"/>
      <c r="G70" s="21"/>
      <c r="T70" s="36" t="s">
        <v>54</v>
      </c>
      <c r="U70" s="1" t="s">
        <v>55</v>
      </c>
      <c r="V70" s="1"/>
    </row>
    <row r="71" spans="2:22" ht="14.25">
      <c r="B71" s="21"/>
      <c r="C71" s="21"/>
      <c r="D71" s="21"/>
      <c r="E71" s="21"/>
      <c r="F71" s="21"/>
      <c r="G71" s="21"/>
      <c r="T71" s="1"/>
      <c r="U71" s="1"/>
      <c r="V71" s="1"/>
    </row>
    <row r="72" spans="2:7" ht="15" customHeight="1">
      <c r="B72" s="21"/>
      <c r="C72" s="21"/>
      <c r="D72" s="21"/>
      <c r="E72" s="21"/>
      <c r="F72" s="21"/>
      <c r="G72" s="21"/>
    </row>
    <row r="73" spans="2:22" ht="17.25" customHeight="1">
      <c r="B73" s="21"/>
      <c r="C73" s="21"/>
      <c r="D73" s="21"/>
      <c r="E73" s="21"/>
      <c r="F73" s="21"/>
      <c r="G73" s="21"/>
      <c r="T73" s="1"/>
      <c r="U73" s="1"/>
      <c r="V73" s="1"/>
    </row>
    <row r="74" spans="2:22" ht="15" customHeight="1">
      <c r="B74" s="21"/>
      <c r="C74" s="21"/>
      <c r="D74" s="21"/>
      <c r="E74" s="21"/>
      <c r="F74" s="21"/>
      <c r="G74" s="21"/>
      <c r="N74" s="18" t="s">
        <v>42</v>
      </c>
      <c r="O74" s="1"/>
      <c r="P74" s="16" t="s">
        <v>43</v>
      </c>
      <c r="Q74" s="53"/>
      <c r="R74" s="1"/>
      <c r="S74" s="1"/>
      <c r="T74" s="1"/>
      <c r="U74" s="1"/>
      <c r="V74" s="1"/>
    </row>
    <row r="75" spans="2:22" ht="28.5" customHeight="1">
      <c r="B75" s="21" t="s">
        <v>63</v>
      </c>
      <c r="C75" s="21"/>
      <c r="D75" s="21"/>
      <c r="E75" s="66"/>
      <c r="F75" s="66"/>
      <c r="G75" s="66"/>
      <c r="N75" s="32" t="s">
        <v>20</v>
      </c>
      <c r="O75" s="32"/>
      <c r="P75" s="32">
        <f>+P46+P37+P29+P21+P12+A55</f>
        <v>420</v>
      </c>
      <c r="Q75" s="33">
        <f>+Q37+Q29+Q21+Q12+Q46+S55</f>
        <v>27132</v>
      </c>
      <c r="R75" s="32"/>
      <c r="S75" s="32" t="s">
        <v>45</v>
      </c>
      <c r="T75" s="1"/>
      <c r="U75" s="1"/>
      <c r="V75" s="1"/>
    </row>
    <row r="76" spans="2:21" ht="132" customHeight="1">
      <c r="B76" s="76" t="s">
        <v>65</v>
      </c>
      <c r="C76" s="76"/>
      <c r="D76" s="76"/>
      <c r="E76" s="76"/>
      <c r="F76" s="76"/>
      <c r="G76" s="76"/>
      <c r="N76" s="34" t="s">
        <v>48</v>
      </c>
      <c r="O76" s="34"/>
      <c r="P76" s="34">
        <f>P38+P30+P22+P13+P47</f>
        <v>48</v>
      </c>
      <c r="Q76" s="35">
        <f>Q13+Q22+Q30+Q38+Q47</f>
        <v>31650</v>
      </c>
      <c r="R76" s="34"/>
      <c r="S76" s="34" t="s">
        <v>49</v>
      </c>
      <c r="T76" s="1"/>
      <c r="U76" s="1"/>
    </row>
    <row r="77" spans="14:19" ht="14.25">
      <c r="N77" s="36" t="s">
        <v>52</v>
      </c>
      <c r="O77" s="36"/>
      <c r="P77" s="54">
        <f>+P39+P31+P23+P14+P48</f>
        <v>96</v>
      </c>
      <c r="Q77" s="37">
        <f>Q14+Q23+Q31+Q39+Q48</f>
        <v>192</v>
      </c>
      <c r="R77" s="36"/>
      <c r="S77" s="36" t="s">
        <v>53</v>
      </c>
    </row>
    <row r="78" spans="14:19" ht="14.25">
      <c r="N78" s="36" t="s">
        <v>57</v>
      </c>
      <c r="O78" s="36"/>
      <c r="P78" s="36">
        <f>+P24+P15+P32</f>
        <v>70</v>
      </c>
      <c r="Q78" s="37">
        <f>Q15+Q24+Q32</f>
        <v>714</v>
      </c>
      <c r="R78" s="36"/>
      <c r="S78" s="36" t="s">
        <v>53</v>
      </c>
    </row>
    <row r="79" spans="14:19" ht="14.25">
      <c r="N79" t="s">
        <v>93</v>
      </c>
      <c r="P79">
        <f>+P49+P40</f>
        <v>16</v>
      </c>
      <c r="Q79" s="57">
        <f>+Q49+Q40</f>
        <v>227.2</v>
      </c>
      <c r="R79" s="56"/>
      <c r="S79" s="1" t="s">
        <v>53</v>
      </c>
    </row>
    <row r="80" spans="14:19" ht="14.25">
      <c r="N80" s="1" t="s">
        <v>82</v>
      </c>
      <c r="O80" s="1"/>
      <c r="P80" s="1">
        <f>+P35+P27+P19+P44+P53</f>
        <v>180</v>
      </c>
      <c r="Q80" s="38">
        <f>+Q35+Q27+Q19+Q44+Q53</f>
        <v>3216.6000000000004</v>
      </c>
      <c r="R80" s="1"/>
      <c r="S80" s="1"/>
    </row>
    <row r="81" spans="14:19" ht="14.25">
      <c r="N81" s="17" t="s">
        <v>91</v>
      </c>
      <c r="O81" s="17"/>
      <c r="P81" s="17">
        <f>+P41+P33+P25+P16+P51</f>
        <v>5000</v>
      </c>
      <c r="Q81" s="39">
        <f>+Q41+Q33+Q25+Q16+Q50</f>
        <v>1950</v>
      </c>
      <c r="R81" s="1"/>
      <c r="S81" s="17" t="s">
        <v>61</v>
      </c>
    </row>
    <row r="82" spans="14:17" ht="14.25">
      <c r="N82" s="17" t="s">
        <v>92</v>
      </c>
      <c r="O82" s="17"/>
      <c r="P82" s="17">
        <f>+P42+P34+P26+P17+P51</f>
        <v>5000</v>
      </c>
      <c r="Q82" s="39">
        <f>+Q42+Q34+Q26+Q17+Q51</f>
        <v>1950</v>
      </c>
    </row>
    <row r="83" spans="14:17" ht="14.25">
      <c r="N83" s="2" t="s">
        <v>29</v>
      </c>
      <c r="O83" s="2"/>
      <c r="P83" s="2">
        <f>P52+P43+P18</f>
        <v>540</v>
      </c>
      <c r="Q83" s="27">
        <f>Q18+Q43+Q52</f>
        <v>297</v>
      </c>
    </row>
    <row r="84" spans="2:19" ht="14.25">
      <c r="B84" s="129" t="s">
        <v>121</v>
      </c>
      <c r="C84" s="127">
        <v>5.34</v>
      </c>
      <c r="N84" s="2"/>
      <c r="O84" s="2"/>
      <c r="P84" s="42" t="s">
        <v>67</v>
      </c>
      <c r="Q84" s="43">
        <f>+Q83+Q82+Q81+Q80+Q79+Q78+Q77+Q76+Q75</f>
        <v>67328.8</v>
      </c>
      <c r="R84" s="17"/>
      <c r="S84" s="17"/>
    </row>
    <row r="85" spans="5:14" ht="14.25">
      <c r="E85" s="130">
        <v>0.45</v>
      </c>
      <c r="F85" s="130">
        <v>0.01</v>
      </c>
      <c r="N85" s="127">
        <v>5.38</v>
      </c>
    </row>
    <row r="86" spans="1:15" ht="14.25">
      <c r="A86" s="149" t="s">
        <v>127</v>
      </c>
      <c r="B86" s="150" t="s">
        <v>123</v>
      </c>
      <c r="C86" s="150" t="s">
        <v>117</v>
      </c>
      <c r="D86" s="151" t="s">
        <v>120</v>
      </c>
      <c r="E86" s="150" t="s">
        <v>119</v>
      </c>
      <c r="F86" s="150" t="s">
        <v>118</v>
      </c>
      <c r="G86" s="150" t="s">
        <v>139</v>
      </c>
      <c r="N86" s="127" t="s">
        <v>140</v>
      </c>
      <c r="O86" t="s">
        <v>141</v>
      </c>
    </row>
    <row r="87" spans="1:15" ht="14.25">
      <c r="A87" s="132">
        <v>10</v>
      </c>
      <c r="B87" t="s">
        <v>112</v>
      </c>
      <c r="C87" s="131">
        <v>320</v>
      </c>
      <c r="D87" s="131">
        <f>C87*C84</f>
        <v>1708.8</v>
      </c>
      <c r="E87" s="131"/>
      <c r="F87" s="138"/>
      <c r="G87" s="136">
        <f>A87*F87</f>
        <v>0</v>
      </c>
      <c r="N87" s="127">
        <v>17216</v>
      </c>
      <c r="O87">
        <v>3200</v>
      </c>
    </row>
    <row r="88" spans="1:15" ht="14.25">
      <c r="A88" s="141">
        <v>10</v>
      </c>
      <c r="B88" s="142" t="s">
        <v>113</v>
      </c>
      <c r="C88" s="143">
        <v>435</v>
      </c>
      <c r="D88" s="143">
        <f>C84*C88</f>
        <v>2322.9</v>
      </c>
      <c r="E88" s="144"/>
      <c r="F88" s="145"/>
      <c r="G88" s="144">
        <f>A88*F88</f>
        <v>0</v>
      </c>
      <c r="N88" s="127">
        <v>23403</v>
      </c>
      <c r="O88">
        <v>4350</v>
      </c>
    </row>
    <row r="89" spans="1:15" ht="14.25">
      <c r="A89" s="132">
        <v>20</v>
      </c>
      <c r="B89" t="s">
        <v>114</v>
      </c>
      <c r="C89" s="131">
        <v>465</v>
      </c>
      <c r="D89" s="131">
        <f>C84*C89</f>
        <v>2483.1</v>
      </c>
      <c r="E89" s="127"/>
      <c r="F89" s="138"/>
      <c r="G89" s="127">
        <f>A89*F89</f>
        <v>0</v>
      </c>
      <c r="N89" s="127">
        <v>50034</v>
      </c>
      <c r="O89">
        <v>9300</v>
      </c>
    </row>
    <row r="90" spans="1:15" ht="14.25">
      <c r="A90" s="141">
        <v>4</v>
      </c>
      <c r="B90" s="142" t="s">
        <v>115</v>
      </c>
      <c r="C90" s="143">
        <v>1375</v>
      </c>
      <c r="D90" s="143">
        <f>C84*C90</f>
        <v>7342.5</v>
      </c>
      <c r="E90" s="144"/>
      <c r="F90" s="145"/>
      <c r="G90" s="144">
        <f>A90*F90</f>
        <v>0</v>
      </c>
      <c r="N90" s="127">
        <v>29590</v>
      </c>
      <c r="O90">
        <v>5500</v>
      </c>
    </row>
    <row r="91" spans="1:15" ht="14.25">
      <c r="A91" s="132">
        <v>4</v>
      </c>
      <c r="B91" t="s">
        <v>116</v>
      </c>
      <c r="C91" s="131">
        <v>2325</v>
      </c>
      <c r="D91" s="131">
        <f>C84*C91</f>
        <v>12415.5</v>
      </c>
      <c r="E91" s="127"/>
      <c r="F91" s="138"/>
      <c r="G91" s="127">
        <f>A91*F91</f>
        <v>0</v>
      </c>
      <c r="N91" s="127">
        <v>50034</v>
      </c>
      <c r="O91">
        <v>9300</v>
      </c>
    </row>
    <row r="92" spans="1:14" ht="14.25">
      <c r="A92" s="132"/>
      <c r="B92" s="126"/>
      <c r="F92" s="135"/>
      <c r="G92" s="127"/>
      <c r="N92" s="127"/>
    </row>
    <row r="93" spans="1:15" ht="14.25">
      <c r="A93" s="141">
        <v>420</v>
      </c>
      <c r="B93" s="144" t="s">
        <v>122</v>
      </c>
      <c r="C93" s="144">
        <f>0.19*340</f>
        <v>64.6</v>
      </c>
      <c r="D93" s="144">
        <f>C84*C93</f>
        <v>344.96399999999994</v>
      </c>
      <c r="E93" s="143"/>
      <c r="F93" s="146"/>
      <c r="G93" s="144">
        <f>A93*F93</f>
        <v>0</v>
      </c>
      <c r="N93" s="127">
        <v>145970</v>
      </c>
      <c r="O93">
        <v>27132</v>
      </c>
    </row>
    <row r="94" spans="1:14" ht="14.25">
      <c r="A94" s="132"/>
      <c r="B94" s="127"/>
      <c r="C94" s="127"/>
      <c r="D94" s="127"/>
      <c r="E94" s="131"/>
      <c r="F94" s="139"/>
      <c r="G94" s="127"/>
      <c r="N94" s="127"/>
    </row>
    <row r="95" spans="1:14" ht="14.25">
      <c r="A95" s="132"/>
      <c r="B95" s="128" t="s">
        <v>124</v>
      </c>
      <c r="C95" s="127"/>
      <c r="D95" s="127"/>
      <c r="E95" s="131"/>
      <c r="F95" s="139"/>
      <c r="G95" s="127"/>
      <c r="N95" s="127"/>
    </row>
    <row r="96" spans="1:14" ht="14.25">
      <c r="A96" s="141">
        <v>420</v>
      </c>
      <c r="B96" s="144" t="s">
        <v>125</v>
      </c>
      <c r="C96" s="143">
        <v>3.72</v>
      </c>
      <c r="D96" s="144">
        <f>C84*C96</f>
        <v>19.8648</v>
      </c>
      <c r="E96" s="143"/>
      <c r="F96" s="146"/>
      <c r="G96" s="143">
        <f>A96*F96</f>
        <v>0</v>
      </c>
      <c r="N96" s="127"/>
    </row>
    <row r="97" spans="1:14" ht="14.25">
      <c r="A97" s="132">
        <v>252</v>
      </c>
      <c r="B97" s="127" t="s">
        <v>126</v>
      </c>
      <c r="C97" s="127">
        <v>0.75</v>
      </c>
      <c r="D97" s="127">
        <f>C84*C97</f>
        <v>4.005</v>
      </c>
      <c r="E97" s="131"/>
      <c r="F97" s="139"/>
      <c r="G97" s="131">
        <f>A97*F97</f>
        <v>0</v>
      </c>
      <c r="N97" s="127"/>
    </row>
    <row r="98" spans="1:14" ht="14.25">
      <c r="A98" s="141">
        <v>672</v>
      </c>
      <c r="B98" s="144" t="s">
        <v>128</v>
      </c>
      <c r="C98" s="144">
        <v>0.38</v>
      </c>
      <c r="D98" s="144">
        <f>C84*C98</f>
        <v>2.0292</v>
      </c>
      <c r="E98" s="143"/>
      <c r="F98" s="146"/>
      <c r="G98" s="143">
        <f>A98*F98</f>
        <v>0</v>
      </c>
      <c r="N98" s="127"/>
    </row>
    <row r="99" spans="1:14" ht="14.25">
      <c r="A99" s="132">
        <v>336</v>
      </c>
      <c r="B99" s="127" t="s">
        <v>129</v>
      </c>
      <c r="C99" s="127">
        <v>0.35</v>
      </c>
      <c r="D99" s="127">
        <f>C84*C99</f>
        <v>1.8689999999999998</v>
      </c>
      <c r="E99" s="131"/>
      <c r="F99" s="139"/>
      <c r="G99" s="131">
        <f>A99*F99</f>
        <v>0</v>
      </c>
      <c r="N99" s="127"/>
    </row>
    <row r="100" spans="1:14" ht="14.25">
      <c r="A100" s="141">
        <v>840</v>
      </c>
      <c r="B100" s="144" t="s">
        <v>130</v>
      </c>
      <c r="C100" s="147">
        <v>1.1</v>
      </c>
      <c r="D100" s="144">
        <f>C84*C100</f>
        <v>5.8740000000000006</v>
      </c>
      <c r="E100" s="143"/>
      <c r="F100" s="146"/>
      <c r="G100" s="143">
        <f>A100*F100</f>
        <v>0</v>
      </c>
      <c r="N100" s="127"/>
    </row>
    <row r="101" spans="1:15" ht="14.25">
      <c r="A101" s="132">
        <v>840</v>
      </c>
      <c r="B101" s="127" t="s">
        <v>131</v>
      </c>
      <c r="C101" s="133">
        <v>0.2</v>
      </c>
      <c r="D101" s="127">
        <f>C84*C101</f>
        <v>1.068</v>
      </c>
      <c r="E101" s="127"/>
      <c r="F101" s="138"/>
      <c r="G101" s="131">
        <f>A101*F101</f>
        <v>0</v>
      </c>
      <c r="N101" s="127">
        <v>18432</v>
      </c>
      <c r="O101">
        <v>3426</v>
      </c>
    </row>
    <row r="102" spans="1:14" ht="14.25">
      <c r="A102" s="132"/>
      <c r="F102" s="135"/>
      <c r="G102" s="131"/>
      <c r="N102" s="127"/>
    </row>
    <row r="103" spans="1:14" ht="14.25">
      <c r="A103" s="132"/>
      <c r="B103" s="128" t="s">
        <v>132</v>
      </c>
      <c r="F103" s="135"/>
      <c r="G103" s="131"/>
      <c r="N103" s="127"/>
    </row>
    <row r="104" spans="1:14" ht="14.25">
      <c r="A104" s="141">
        <v>5000</v>
      </c>
      <c r="B104" s="144" t="s">
        <v>133</v>
      </c>
      <c r="C104" s="144">
        <v>0.39</v>
      </c>
      <c r="D104" s="144">
        <f>C84*C104</f>
        <v>2.0826000000000002</v>
      </c>
      <c r="E104" s="143"/>
      <c r="F104" s="146"/>
      <c r="G104" s="143">
        <f>A104*F104</f>
        <v>0</v>
      </c>
      <c r="N104" s="127"/>
    </row>
    <row r="105" spans="1:15" ht="14.25">
      <c r="A105" s="134">
        <v>5000</v>
      </c>
      <c r="B105" s="127" t="s">
        <v>134</v>
      </c>
      <c r="C105" s="127">
        <v>0.39</v>
      </c>
      <c r="D105" s="127">
        <f>C84*C105</f>
        <v>2.0826000000000002</v>
      </c>
      <c r="E105" s="131"/>
      <c r="F105" s="139"/>
      <c r="G105" s="131">
        <f>A105*F105</f>
        <v>0</v>
      </c>
      <c r="N105" s="127">
        <v>20982</v>
      </c>
      <c r="O105">
        <v>3900</v>
      </c>
    </row>
    <row r="106" spans="3:14" ht="14.25">
      <c r="C106" s="127"/>
      <c r="D106" s="127"/>
      <c r="E106" s="131"/>
      <c r="F106" s="131"/>
      <c r="G106" s="131"/>
      <c r="N106" s="127"/>
    </row>
    <row r="107" spans="2:14" ht="14.25">
      <c r="B107" s="126" t="s">
        <v>135</v>
      </c>
      <c r="C107" s="127"/>
      <c r="D107" s="127"/>
      <c r="E107" s="131"/>
      <c r="F107" s="131"/>
      <c r="G107" s="131"/>
      <c r="N107" s="127"/>
    </row>
    <row r="108" spans="3:14" ht="14.25">
      <c r="C108" s="127"/>
      <c r="D108" s="127"/>
      <c r="E108" s="131"/>
      <c r="F108" s="131"/>
      <c r="G108" s="131"/>
      <c r="N108" s="127"/>
    </row>
    <row r="109" spans="1:15" ht="15">
      <c r="A109" s="141">
        <v>96</v>
      </c>
      <c r="B109" s="148" t="s">
        <v>137</v>
      </c>
      <c r="C109" s="143">
        <v>2</v>
      </c>
      <c r="D109" s="143">
        <f>C84*C109</f>
        <v>10.68</v>
      </c>
      <c r="E109" s="143"/>
      <c r="F109" s="152"/>
      <c r="G109" s="143">
        <f>A109*F109</f>
        <v>0</v>
      </c>
      <c r="N109" s="127">
        <v>1033</v>
      </c>
      <c r="O109">
        <v>192</v>
      </c>
    </row>
    <row r="110" spans="1:15" ht="15">
      <c r="A110" s="132">
        <v>70</v>
      </c>
      <c r="B110" s="140" t="s">
        <v>136</v>
      </c>
      <c r="C110" s="131">
        <v>10.2</v>
      </c>
      <c r="D110" s="131">
        <f>C84*C110</f>
        <v>54.467999999999996</v>
      </c>
      <c r="E110" s="131"/>
      <c r="F110" s="137"/>
      <c r="G110" s="131">
        <f>A110*F110</f>
        <v>0</v>
      </c>
      <c r="N110" s="127">
        <v>3842</v>
      </c>
      <c r="O110">
        <v>714</v>
      </c>
    </row>
    <row r="111" spans="1:15" ht="15">
      <c r="A111" s="141">
        <v>16</v>
      </c>
      <c r="B111" s="148" t="s">
        <v>138</v>
      </c>
      <c r="C111" s="143">
        <v>14.2</v>
      </c>
      <c r="D111" s="143">
        <f>C84*C111</f>
        <v>75.82799999999999</v>
      </c>
      <c r="E111" s="143"/>
      <c r="F111" s="152"/>
      <c r="G111" s="143">
        <f>A111*F111</f>
        <v>0</v>
      </c>
      <c r="N111" s="127">
        <v>1222</v>
      </c>
      <c r="O111">
        <v>227</v>
      </c>
    </row>
    <row r="112" spans="1:15" ht="15">
      <c r="A112" s="132">
        <v>540</v>
      </c>
      <c r="B112" s="140" t="s">
        <v>29</v>
      </c>
      <c r="C112" s="131">
        <v>0.55</v>
      </c>
      <c r="D112" s="131">
        <f>C84*C112</f>
        <v>2.9370000000000003</v>
      </c>
      <c r="E112" s="131"/>
      <c r="F112" s="137"/>
      <c r="G112" s="131">
        <f>A112*F112</f>
        <v>0</v>
      </c>
      <c r="N112" s="127">
        <v>1598</v>
      </c>
      <c r="O112">
        <v>297</v>
      </c>
    </row>
    <row r="113" spans="1:7" ht="14.25">
      <c r="A113" s="132"/>
      <c r="C113" s="131"/>
      <c r="D113" s="131"/>
      <c r="E113" s="131"/>
      <c r="F113" s="131"/>
      <c r="G113" s="127"/>
    </row>
    <row r="114" spans="1:7" ht="14.25">
      <c r="A114" s="132"/>
      <c r="C114" s="131"/>
      <c r="D114" s="131"/>
      <c r="E114" s="131"/>
      <c r="F114" s="131" t="s">
        <v>67</v>
      </c>
      <c r="G114" s="57">
        <f>G112+G111+G110+G109+G105+G104+G101+G100+G99+G98+G97+G96+G93+G91+G90+G89+G88+G87</f>
        <v>0</v>
      </c>
    </row>
    <row r="115" spans="1:6" ht="14.25">
      <c r="A115" s="132"/>
      <c r="C115" s="57"/>
      <c r="D115" s="57"/>
      <c r="E115" s="57"/>
      <c r="F115" s="57"/>
    </row>
  </sheetData>
  <sheetProtection/>
  <mergeCells count="82">
    <mergeCell ref="B48:D48"/>
    <mergeCell ref="B49:D49"/>
    <mergeCell ref="B51:D51"/>
    <mergeCell ref="A28:G28"/>
    <mergeCell ref="B52:D52"/>
    <mergeCell ref="G12:G19"/>
    <mergeCell ref="B53:D53"/>
    <mergeCell ref="A45:G45"/>
    <mergeCell ref="B46:D46"/>
    <mergeCell ref="E46:E53"/>
    <mergeCell ref="F46:F53"/>
    <mergeCell ref="G46:G53"/>
    <mergeCell ref="B47:D47"/>
    <mergeCell ref="B22:D22"/>
    <mergeCell ref="B23:D23"/>
    <mergeCell ref="B15:D15"/>
    <mergeCell ref="B16:D16"/>
    <mergeCell ref="B50:D50"/>
    <mergeCell ref="B17:D17"/>
    <mergeCell ref="B18:D18"/>
    <mergeCell ref="B24:D24"/>
    <mergeCell ref="B25:D25"/>
    <mergeCell ref="A20:G20"/>
    <mergeCell ref="E6:G6"/>
    <mergeCell ref="E7:G7"/>
    <mergeCell ref="B14:D14"/>
    <mergeCell ref="B12:D12"/>
    <mergeCell ref="B13:D13"/>
    <mergeCell ref="F12:F19"/>
    <mergeCell ref="B19:D19"/>
    <mergeCell ref="A8:C8"/>
    <mergeCell ref="A11:G11"/>
    <mergeCell ref="A10:D10"/>
    <mergeCell ref="F21:F27"/>
    <mergeCell ref="G21:G27"/>
    <mergeCell ref="A1:G1"/>
    <mergeCell ref="E8:G8"/>
    <mergeCell ref="A4:C4"/>
    <mergeCell ref="A5:C5"/>
    <mergeCell ref="A6:C6"/>
    <mergeCell ref="A7:C7"/>
    <mergeCell ref="E4:G4"/>
    <mergeCell ref="E5:G5"/>
    <mergeCell ref="B35:D35"/>
    <mergeCell ref="B37:D37"/>
    <mergeCell ref="A36:G36"/>
    <mergeCell ref="F29:F35"/>
    <mergeCell ref="G29:G35"/>
    <mergeCell ref="B26:D26"/>
    <mergeCell ref="B27:D27"/>
    <mergeCell ref="B29:D29"/>
    <mergeCell ref="B30:D30"/>
    <mergeCell ref="B31:D31"/>
    <mergeCell ref="G37:G44"/>
    <mergeCell ref="B44:D44"/>
    <mergeCell ref="B38:D38"/>
    <mergeCell ref="B39:D39"/>
    <mergeCell ref="B40:D40"/>
    <mergeCell ref="B41:D41"/>
    <mergeCell ref="B42:D42"/>
    <mergeCell ref="F37:F44"/>
    <mergeCell ref="B43:D43"/>
    <mergeCell ref="E12:E19"/>
    <mergeCell ref="E21:E27"/>
    <mergeCell ref="E29:E35"/>
    <mergeCell ref="E37:E44"/>
    <mergeCell ref="A61:F61"/>
    <mergeCell ref="A62:F62"/>
    <mergeCell ref="B21:D21"/>
    <mergeCell ref="B32:D32"/>
    <mergeCell ref="B33:D33"/>
    <mergeCell ref="B34:D34"/>
    <mergeCell ref="A64:F64"/>
    <mergeCell ref="B69:F69"/>
    <mergeCell ref="B56:D56"/>
    <mergeCell ref="B55:D55"/>
    <mergeCell ref="B65:E65"/>
    <mergeCell ref="B76:G76"/>
    <mergeCell ref="A57:F57"/>
    <mergeCell ref="A58:F58"/>
    <mergeCell ref="A59:F59"/>
    <mergeCell ref="A60:F60"/>
  </mergeCells>
  <printOptions/>
  <pageMargins left="0.33819444444444446" right="0.16875" top="0.39305555555555555" bottom="0.23958333333333334" header="0.29097222222222224" footer="0.118055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Guederson - Maciel</dc:creator>
  <cp:keywords/>
  <dc:description/>
  <cp:lastModifiedBy>Marketing</cp:lastModifiedBy>
  <cp:lastPrinted>2018-01-23T16:25:43Z</cp:lastPrinted>
  <dcterms:created xsi:type="dcterms:W3CDTF">2009-03-27T04:05:32Z</dcterms:created>
  <dcterms:modified xsi:type="dcterms:W3CDTF">2021-01-30T20:50:12Z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